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Objects="none"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asdk12ak.sharepoint.com/sites/PurchasingDrive/Shared Documents/SOLIC/2026/ITB/ITB_2026-506 FRESH PRODUCE_OCT/VETTING/"/>
    </mc:Choice>
  </mc:AlternateContent>
  <xr:revisionPtr revIDLastSave="94" documentId="8_{C2FEF350-C679-4879-933F-80FAC5007E73}" xr6:coauthVersionLast="47" xr6:coauthVersionMax="47" xr10:uidLastSave="{74CADDE8-CC0A-4F20-810E-9C8487BF5477}"/>
  <bookViews>
    <workbookView xWindow="-37875" yWindow="765" windowWidth="27660" windowHeight="15030" xr2:uid="{18262B1A-2C20-480F-859B-B784920FFD66}"/>
  </bookViews>
  <sheets>
    <sheet name="October SCH 1" sheetId="6" r:id="rId1"/>
    <sheet name="MH Estimate" sheetId="5" state="hidden" r:id="rId2"/>
    <sheet name="MH Estimate (2)" sheetId="8" state="hidden" r:id="rId3"/>
    <sheet name="DOD Cost Tracking" sheetId="7" state="hidden" r:id="rId4"/>
  </sheets>
  <definedNames>
    <definedName name="_xlnm.Print_Area" localSheetId="3">'DOD Cost Tracking'!$A$2:$D$24</definedName>
    <definedName name="_xlnm.Print_Area" localSheetId="1">'MH Estimate'!$A$1:$K$13</definedName>
    <definedName name="_xlnm.Print_Area" localSheetId="2">'MH Estimate (2)'!$A$1:$S$34</definedName>
    <definedName name="_xlnm.Print_Area" localSheetId="0">'October SCH 1'!$A$1:$I$32</definedName>
    <definedName name="_xlnm.Print_Titles" localSheetId="0">'October SCH 1'!$1:$1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0" i="8" l="1"/>
  <c r="I73" i="8"/>
  <c r="M74" i="8"/>
  <c r="L78" i="8"/>
  <c r="L76" i="8"/>
  <c r="L79" i="8" s="1"/>
  <c r="L80" i="8" s="1"/>
  <c r="D71" i="8"/>
  <c r="E71" i="8"/>
  <c r="F71" i="8"/>
  <c r="G71" i="8"/>
  <c r="H71" i="8"/>
  <c r="I71" i="8"/>
  <c r="J71" i="8"/>
  <c r="K71" i="8"/>
  <c r="L71" i="8"/>
  <c r="M71" i="8"/>
  <c r="O71" i="8"/>
  <c r="C71" i="8"/>
  <c r="B70" i="8"/>
  <c r="N68" i="8"/>
  <c r="N71" i="8"/>
  <c r="B67" i="8"/>
  <c r="B68" i="8"/>
  <c r="B66" i="8"/>
  <c r="D61" i="8"/>
  <c r="E61" i="8"/>
  <c r="F61" i="8"/>
  <c r="G61" i="8"/>
  <c r="H61" i="8"/>
  <c r="I61" i="8"/>
  <c r="K61" i="8"/>
  <c r="L61" i="8"/>
  <c r="M61" i="8"/>
  <c r="O61" i="8"/>
  <c r="C61" i="8"/>
  <c r="N60" i="8"/>
  <c r="N61" i="8"/>
  <c r="B59" i="8"/>
  <c r="B60" i="8"/>
  <c r="N35" i="8"/>
  <c r="D4" i="7"/>
  <c r="D5" i="7" s="1"/>
  <c r="D6" i="7" s="1"/>
  <c r="D7" i="7" s="1"/>
  <c r="D8" i="7" s="1"/>
  <c r="D9" i="7" s="1"/>
  <c r="D10" i="7" s="1"/>
  <c r="D11" i="7" s="1"/>
  <c r="D12" i="7" s="1"/>
  <c r="D13" i="7" s="1"/>
  <c r="D14" i="7" s="1"/>
  <c r="D15" i="7" s="1"/>
  <c r="D16" i="7" s="1"/>
  <c r="D17" i="7" s="1"/>
  <c r="D18" i="7" s="1"/>
  <c r="D19" i="7" s="1"/>
  <c r="D20" i="7" s="1"/>
  <c r="D21" i="7" s="1"/>
  <c r="D22" i="7" s="1"/>
  <c r="D23" i="7" s="1"/>
  <c r="D24" i="7" s="1"/>
  <c r="D25" i="7" s="1"/>
  <c r="D26" i="7" s="1"/>
  <c r="D27" i="7" s="1"/>
  <c r="D28" i="7" s="1"/>
  <c r="D29" i="7" s="1"/>
  <c r="D30" i="7" s="1"/>
  <c r="D31" i="7" s="1"/>
  <c r="D32" i="7" s="1"/>
  <c r="D33" i="7" s="1"/>
  <c r="D34" i="7" s="1"/>
  <c r="D13" i="8"/>
  <c r="D15" i="8"/>
  <c r="D16" i="8"/>
  <c r="E13" i="8"/>
  <c r="E16" i="8"/>
  <c r="F13" i="8"/>
  <c r="F15" i="8"/>
  <c r="F16" i="8"/>
  <c r="G13" i="8"/>
  <c r="G16" i="8"/>
  <c r="H13" i="8"/>
  <c r="H16" i="8"/>
  <c r="I13" i="8"/>
  <c r="I16" i="8"/>
  <c r="J13" i="8"/>
  <c r="J16" i="8"/>
  <c r="M13" i="8"/>
  <c r="M15" i="8" s="1"/>
  <c r="M16" i="8" s="1"/>
  <c r="N13" i="8"/>
  <c r="N16" i="8"/>
  <c r="O13" i="8"/>
  <c r="O16" i="8"/>
  <c r="C13" i="8"/>
  <c r="C16" i="8" s="1"/>
  <c r="R12" i="8"/>
  <c r="Q12" i="8"/>
  <c r="S12" i="8" s="1"/>
  <c r="Q11" i="8"/>
  <c r="S11" i="8"/>
  <c r="R10" i="8"/>
  <c r="Q10" i="8"/>
  <c r="S10" i="8"/>
  <c r="Q9" i="8"/>
  <c r="S9" i="8"/>
  <c r="L12" i="8"/>
  <c r="L10" i="8"/>
  <c r="L13" i="8" s="1"/>
  <c r="L15" i="8" s="1"/>
  <c r="L16" i="8" s="1"/>
  <c r="K11" i="8"/>
  <c r="K9" i="8"/>
  <c r="K13" i="8" s="1"/>
  <c r="K15" i="8" s="1"/>
  <c r="K16" i="8" s="1"/>
  <c r="B33" i="8"/>
  <c r="B34" i="8"/>
  <c r="B35" i="8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H5" i="5"/>
  <c r="H6" i="5" s="1"/>
  <c r="H7" i="5" s="1"/>
  <c r="H2" i="5"/>
  <c r="D37" i="5"/>
  <c r="E37" i="5"/>
  <c r="F37" i="5"/>
  <c r="G37" i="5"/>
  <c r="H37" i="5"/>
  <c r="I37" i="5"/>
  <c r="J37" i="5"/>
  <c r="K37" i="5"/>
  <c r="L37" i="5"/>
  <c r="M37" i="5"/>
  <c r="N37" i="5"/>
  <c r="C37" i="5"/>
  <c r="B44" i="5"/>
  <c r="B45" i="5"/>
  <c r="B46" i="5"/>
  <c r="B47" i="5"/>
  <c r="B48" i="5"/>
  <c r="B49" i="5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43" i="5"/>
  <c r="Q6" i="5"/>
  <c r="W11" i="5"/>
  <c r="X11" i="5" s="1"/>
  <c r="V10" i="5"/>
  <c r="W10" i="5"/>
  <c r="X9" i="5"/>
  <c r="G6" i="5"/>
  <c r="F6" i="5"/>
  <c r="B6" i="5"/>
  <c r="R27" i="5"/>
  <c r="S27" i="5"/>
  <c r="Q26" i="5"/>
  <c r="R26" i="5"/>
  <c r="S25" i="5"/>
  <c r="C25" i="5"/>
  <c r="C24" i="5"/>
  <c r="D23" i="5"/>
  <c r="K22" i="5"/>
  <c r="J22" i="5"/>
  <c r="J23" i="5"/>
  <c r="I22" i="5"/>
  <c r="I23" i="5" s="1"/>
  <c r="H22" i="5"/>
  <c r="H23" i="5"/>
  <c r="E22" i="5"/>
  <c r="E23" i="5"/>
  <c r="C22" i="5"/>
  <c r="C23" i="5"/>
  <c r="D7" i="5"/>
  <c r="K6" i="5"/>
  <c r="E6" i="5"/>
  <c r="E7" i="5"/>
  <c r="I6" i="5"/>
  <c r="I7" i="5" s="1"/>
  <c r="J6" i="5"/>
  <c r="J7" i="5"/>
  <c r="C6" i="5"/>
  <c r="C7" i="5"/>
</calcChain>
</file>

<file path=xl/sharedStrings.xml><?xml version="1.0" encoding="utf-8"?>
<sst xmlns="http://schemas.openxmlformats.org/spreadsheetml/2006/main" count="305" uniqueCount="126">
  <si>
    <t>Onions</t>
  </si>
  <si>
    <t>UNIT PRICE</t>
  </si>
  <si>
    <t>DESCRIPTION</t>
  </si>
  <si>
    <t>UNIT</t>
  </si>
  <si>
    <t>40 lb</t>
  </si>
  <si>
    <t>PACK SIZE</t>
  </si>
  <si>
    <t xml:space="preserve">BROCCOLI FLORETS 4/3#/CS </t>
  </si>
  <si>
    <t>CS</t>
  </si>
  <si>
    <t>Snap Peas</t>
  </si>
  <si>
    <t>1/10#</t>
  </si>
  <si>
    <t>4/5#</t>
  </si>
  <si>
    <t>12/1#</t>
  </si>
  <si>
    <t>BANANA #4 (100CT)</t>
  </si>
  <si>
    <t>SNAP PEAS</t>
  </si>
  <si>
    <t>TOMATO CHERRY US #1 12PT 12#</t>
  </si>
  <si>
    <t>40#</t>
  </si>
  <si>
    <t>CARROT CHL BABY WHL 6/5#</t>
  </si>
  <si>
    <t>SALAD MX CHL LET/CAR/CAB 4/5#</t>
  </si>
  <si>
    <t>Broccoli</t>
  </si>
  <si>
    <t>Carrots</t>
  </si>
  <si>
    <t>Salad</t>
  </si>
  <si>
    <t>Peppers</t>
  </si>
  <si>
    <t>Potatoes</t>
  </si>
  <si>
    <t>Total</t>
  </si>
  <si>
    <t>Cases</t>
  </si>
  <si>
    <t>Per run</t>
  </si>
  <si>
    <t>November receipts</t>
  </si>
  <si>
    <t>October receipts</t>
  </si>
  <si>
    <t>snap peas</t>
  </si>
  <si>
    <t>40-50 servings per case</t>
  </si>
  <si>
    <t>snap pease</t>
  </si>
  <si>
    <t>pepper</t>
  </si>
  <si>
    <t>TOMATOES, ON-THE-VINE</t>
  </si>
  <si>
    <t>LETTUCE, GREEN CROWNS (MIXED LEAVES)</t>
  </si>
  <si>
    <t>CherryTomatoes</t>
  </si>
  <si>
    <t>Whole Tomatoes</t>
  </si>
  <si>
    <t>Apples</t>
  </si>
  <si>
    <t>Oranges</t>
  </si>
  <si>
    <t>Bananas</t>
  </si>
  <si>
    <t>Lettuce</t>
  </si>
  <si>
    <t>Elementary</t>
  </si>
  <si>
    <t>per week</t>
  </si>
  <si>
    <t>August &amp; Spet = 900</t>
  </si>
  <si>
    <t>Apples &amp; Oranges</t>
  </si>
  <si>
    <t>13 Broc, 88 carrots, 10 lettuce</t>
  </si>
  <si>
    <t>15 Broc, 88 carrots, 10 lettuce</t>
  </si>
  <si>
    <t>17 Broc, 88 carrots, 10 lettuce</t>
  </si>
  <si>
    <t>19 Broc, 88 carrots, 10 lettuce</t>
  </si>
  <si>
    <t>21 Broc, 88 carrots, 10 lettuce</t>
  </si>
  <si>
    <t>23 Broc, 88 carrots, 10 lettuce</t>
  </si>
  <si>
    <t>25 Broc, 88 carrots, 10 lettuce</t>
  </si>
  <si>
    <t>104 B, 21 C &amp; 12  Lett</t>
  </si>
  <si>
    <t>106 B, 21 C &amp; 12  Lett</t>
  </si>
  <si>
    <t>108 B, 21 C &amp; 12  Lett</t>
  </si>
  <si>
    <t>110 B, 21 C &amp; 12  Lett</t>
  </si>
  <si>
    <t>112 B, 21 C &amp; 12  Lett</t>
  </si>
  <si>
    <t>114 B, 21 C &amp; 12  Lett</t>
  </si>
  <si>
    <t>116 B, 21 C &amp; 12  Lett</t>
  </si>
  <si>
    <t>118 B, 21 C &amp; 12  Lett</t>
  </si>
  <si>
    <t>Date</t>
  </si>
  <si>
    <t>Order</t>
  </si>
  <si>
    <t>Favors Balance</t>
  </si>
  <si>
    <t>MINI RED, YELLOW, ORANGE, SWEET PEPPERS, EQUAL AMOUNTS OF EACH COLOR.</t>
  </si>
  <si>
    <t>APPLE, US #100 - 113CT CT</t>
  </si>
  <si>
    <t>ORANGE US #113 CT "U.S.FANCY"</t>
  </si>
  <si>
    <t>2x - 60(30#)</t>
  </si>
  <si>
    <t>Monday Orders</t>
  </si>
  <si>
    <t>Cycle</t>
  </si>
  <si>
    <t>Salad Mix</t>
  </si>
  <si>
    <t>6/5#</t>
  </si>
  <si>
    <t>Apples 11/11 - no school</t>
  </si>
  <si>
    <t>Oranges -  11/5 is remote learning</t>
  </si>
  <si>
    <t>AK Grown</t>
  </si>
  <si>
    <t>Elementary orders</t>
  </si>
  <si>
    <t>Brocc &amp; carrots</t>
  </si>
  <si>
    <t>Per week</t>
  </si>
  <si>
    <t>Broccoli only</t>
  </si>
  <si>
    <t>10#</t>
  </si>
  <si>
    <t>11#</t>
  </si>
  <si>
    <t>20#</t>
  </si>
  <si>
    <t>4/3#</t>
  </si>
  <si>
    <t>38#</t>
  </si>
  <si>
    <t>ONIONS,  YELLOW PEELED</t>
  </si>
  <si>
    <t>Week</t>
  </si>
  <si>
    <t>9/9 - 9/13</t>
  </si>
  <si>
    <t>9/16 - 9/20</t>
  </si>
  <si>
    <t>9/23 - 9/28</t>
  </si>
  <si>
    <t>9/30 - 10/4</t>
  </si>
  <si>
    <t>USDA until DOD Fresh Money Runs Out</t>
  </si>
  <si>
    <t xml:space="preserve">Purchased - Monthly Bid </t>
  </si>
  <si>
    <t>Pack Size</t>
  </si>
  <si>
    <t>12/1 Pint</t>
  </si>
  <si>
    <t>Case</t>
  </si>
  <si>
    <t>Onions Whole</t>
  </si>
  <si>
    <t>Tomatoes Whole</t>
  </si>
  <si>
    <t>Cherry Tomatoes</t>
  </si>
  <si>
    <t>NA</t>
  </si>
  <si>
    <t>Romaine</t>
  </si>
  <si>
    <t>M/H</t>
  </si>
  <si>
    <t>ELEM</t>
  </si>
  <si>
    <t>Elem:  Note total servings for CP</t>
  </si>
  <si>
    <t>Conversion to cases</t>
  </si>
  <si>
    <t>Total Monthly Estimate</t>
  </si>
  <si>
    <t>Thanksgiving week</t>
  </si>
  <si>
    <t>Allocation</t>
  </si>
  <si>
    <t>AK Grown Coins</t>
  </si>
  <si>
    <t>Service week of</t>
  </si>
  <si>
    <t>March Estimate</t>
  </si>
  <si>
    <t>April / May Estimate</t>
  </si>
  <si>
    <t>APPLE, LUCY ROSE 72CT</t>
  </si>
  <si>
    <t>25#</t>
  </si>
  <si>
    <t xml:space="preserve">ORANGE, BLOOD </t>
  </si>
  <si>
    <t>FUYU PERSIMMON, VF</t>
  </si>
  <si>
    <t>BANANA, RED (60ct)</t>
  </si>
  <si>
    <t>8#</t>
  </si>
  <si>
    <t>STAR FRUIT, (40ct)</t>
  </si>
  <si>
    <t>GOLD KIWI (22ct)</t>
  </si>
  <si>
    <t>PEARS, BARTLETT, (100-135ct)</t>
  </si>
  <si>
    <t>QTY</t>
  </si>
  <si>
    <t>INDICATE IF AN ITEM IS HARVESTED IN ALASKA</t>
  </si>
  <si>
    <t>EXTENDED PRICE</t>
  </si>
  <si>
    <t>YES</t>
  </si>
  <si>
    <t>NO</t>
  </si>
  <si>
    <t>$__________</t>
  </si>
  <si>
    <t>ITEM</t>
  </si>
  <si>
    <r>
      <t>$</t>
    </r>
    <r>
      <rPr>
        <sz val="10"/>
        <rFont val="Arial"/>
        <family val="2"/>
      </rPr>
      <t>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</si>
</sst>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8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rial"/>
    </font>
    <font>
      <sz val="10"/>
      <color theme="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0" fillId="0" borderId="2" xfId="0" applyBorder="1"/>
    <xf numFmtId="0" fontId="0" fillId="2" borderId="0" xfId="0" applyFill="1"/>
    <xf numFmtId="0" fontId="0" fillId="3" borderId="0" xfId="0" applyFill="1"/>
    <xf numFmtId="0" fontId="2" fillId="3" borderId="0" xfId="0" applyFont="1" applyFill="1"/>
    <xf numFmtId="43" fontId="0" fillId="0" borderId="0" xfId="1" applyFont="1" applyFill="1"/>
    <xf numFmtId="0" fontId="0" fillId="4" borderId="0" xfId="0" applyFill="1"/>
    <xf numFmtId="0" fontId="0" fillId="5" borderId="0" xfId="0" applyFill="1"/>
    <xf numFmtId="16" fontId="0" fillId="0" borderId="0" xfId="0" applyNumberFormat="1"/>
    <xf numFmtId="165" fontId="0" fillId="0" borderId="0" xfId="1" applyNumberFormat="1" applyFont="1"/>
    <xf numFmtId="165" fontId="2" fillId="0" borderId="0" xfId="1" applyNumberFormat="1" applyFont="1"/>
    <xf numFmtId="165" fontId="0" fillId="0" borderId="0" xfId="0" applyNumberFormat="1"/>
    <xf numFmtId="165" fontId="0" fillId="0" borderId="0" xfId="1" applyNumberFormat="1" applyFont="1" applyFill="1"/>
    <xf numFmtId="0" fontId="2" fillId="4" borderId="0" xfId="0" applyFont="1" applyFill="1"/>
    <xf numFmtId="16" fontId="2" fillId="0" borderId="0" xfId="0" applyNumberFormat="1" applyFont="1"/>
    <xf numFmtId="16" fontId="0" fillId="2" borderId="0" xfId="0" applyNumberFormat="1" applyFill="1"/>
    <xf numFmtId="0" fontId="2" fillId="2" borderId="0" xfId="0" applyFont="1" applyFill="1"/>
    <xf numFmtId="0" fontId="2" fillId="6" borderId="0" xfId="0" applyFont="1" applyFill="1"/>
    <xf numFmtId="0" fontId="0" fillId="6" borderId="0" xfId="0" applyFill="1"/>
    <xf numFmtId="0" fontId="2" fillId="0" borderId="2" xfId="0" applyFont="1" applyBorder="1"/>
    <xf numFmtId="0" fontId="2" fillId="2" borderId="2" xfId="0" applyFont="1" applyFill="1" applyBorder="1"/>
    <xf numFmtId="0" fontId="0" fillId="5" borderId="2" xfId="0" applyFill="1" applyBorder="1"/>
    <xf numFmtId="165" fontId="0" fillId="0" borderId="2" xfId="1" applyNumberFormat="1" applyFont="1" applyFill="1" applyBorder="1"/>
    <xf numFmtId="165" fontId="2" fillId="0" borderId="2" xfId="0" applyNumberFormat="1" applyFont="1" applyBorder="1"/>
    <xf numFmtId="43" fontId="0" fillId="0" borderId="2" xfId="1" applyFont="1" applyFill="1" applyBorder="1"/>
    <xf numFmtId="16" fontId="0" fillId="0" borderId="2" xfId="0" applyNumberFormat="1" applyBorder="1"/>
    <xf numFmtId="16" fontId="2" fillId="0" borderId="2" xfId="0" applyNumberFormat="1" applyFont="1" applyBorder="1"/>
    <xf numFmtId="0" fontId="0" fillId="0" borderId="4" xfId="0" applyBorder="1"/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 wrapText="1"/>
    </xf>
    <xf numFmtId="164" fontId="3" fillId="0" borderId="0" xfId="0" applyNumberFormat="1" applyFont="1"/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wrapText="1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6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6" xfId="0" applyFont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6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64" fontId="6" fillId="0" borderId="6" xfId="0" applyNumberFormat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64" fontId="6" fillId="0" borderId="1" xfId="0" applyNumberFormat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1" xfId="0" applyFont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2A35E-B5C3-4761-B538-C7CFE0799D47}">
  <sheetPr>
    <pageSetUpPr fitToPage="1"/>
  </sheetPr>
  <dimension ref="A1:I41"/>
  <sheetViews>
    <sheetView tabSelected="1" view="pageLayout" zoomScaleNormal="115" workbookViewId="0">
      <selection activeCell="D21" sqref="D21"/>
    </sheetView>
  </sheetViews>
  <sheetFormatPr defaultRowHeight="12.5" x14ac:dyDescent="0.25"/>
  <cols>
    <col min="1" max="1" width="6.7265625" style="31" customWidth="1"/>
    <col min="2" max="2" width="7.1796875" customWidth="1"/>
    <col min="3" max="3" width="6" customWidth="1"/>
    <col min="4" max="4" width="47.1796875" customWidth="1"/>
    <col min="5" max="5" width="12.453125" customWidth="1"/>
    <col min="6" max="7" width="12.26953125" customWidth="1"/>
    <col min="8" max="8" width="12.453125" customWidth="1"/>
    <col min="9" max="9" width="16.7265625" customWidth="1"/>
  </cols>
  <sheetData>
    <row r="1" spans="1:9" s="29" customFormat="1" ht="39" customHeight="1" x14ac:dyDescent="0.25">
      <c r="A1" s="41" t="s">
        <v>124</v>
      </c>
      <c r="B1" s="41" t="s">
        <v>118</v>
      </c>
      <c r="C1" s="42" t="s">
        <v>3</v>
      </c>
      <c r="D1" s="41" t="s">
        <v>2</v>
      </c>
      <c r="E1" s="41" t="s">
        <v>5</v>
      </c>
      <c r="F1" s="68" t="s">
        <v>119</v>
      </c>
      <c r="G1" s="69"/>
      <c r="H1" s="41" t="s">
        <v>1</v>
      </c>
      <c r="I1" s="41" t="s">
        <v>120</v>
      </c>
    </row>
    <row r="2" spans="1:9" s="29" customFormat="1" ht="12.75" customHeight="1" x14ac:dyDescent="0.25">
      <c r="A2" s="43"/>
      <c r="B2" s="43"/>
      <c r="C2" s="44"/>
      <c r="D2" s="45"/>
      <c r="E2" s="46"/>
      <c r="F2" s="47" t="s">
        <v>121</v>
      </c>
      <c r="G2" s="48" t="s">
        <v>122</v>
      </c>
      <c r="H2" s="46"/>
      <c r="I2" s="49"/>
    </row>
    <row r="3" spans="1:9" ht="13" x14ac:dyDescent="0.25">
      <c r="A3" s="50">
        <v>1</v>
      </c>
      <c r="B3" s="30">
        <v>1600</v>
      </c>
      <c r="C3" s="30" t="s">
        <v>7</v>
      </c>
      <c r="D3" s="51" t="s">
        <v>12</v>
      </c>
      <c r="E3" s="52" t="s">
        <v>4</v>
      </c>
      <c r="F3" s="62" t="b">
        <v>0</v>
      </c>
      <c r="G3" s="63" t="b">
        <v>0</v>
      </c>
      <c r="H3" s="32" t="s">
        <v>123</v>
      </c>
      <c r="I3" s="32" t="s">
        <v>123</v>
      </c>
    </row>
    <row r="4" spans="1:9" ht="13" x14ac:dyDescent="0.25">
      <c r="A4" s="50">
        <v>2</v>
      </c>
      <c r="B4" s="30">
        <v>300</v>
      </c>
      <c r="C4" s="30" t="s">
        <v>7</v>
      </c>
      <c r="D4" s="51" t="s">
        <v>14</v>
      </c>
      <c r="E4" s="52" t="s">
        <v>11</v>
      </c>
      <c r="F4" s="62" t="b">
        <v>0</v>
      </c>
      <c r="G4" s="63" t="b">
        <v>0</v>
      </c>
      <c r="H4" s="32" t="s">
        <v>123</v>
      </c>
      <c r="I4" s="32" t="s">
        <v>123</v>
      </c>
    </row>
    <row r="5" spans="1:9" ht="13" x14ac:dyDescent="0.25">
      <c r="A5" s="50">
        <v>3</v>
      </c>
      <c r="B5" s="30">
        <v>300</v>
      </c>
      <c r="C5" s="30" t="s">
        <v>7</v>
      </c>
      <c r="D5" s="51" t="s">
        <v>13</v>
      </c>
      <c r="E5" s="52" t="s">
        <v>9</v>
      </c>
      <c r="F5" s="62" t="b">
        <v>0</v>
      </c>
      <c r="G5" s="63" t="b">
        <v>0</v>
      </c>
      <c r="H5" s="32" t="s">
        <v>123</v>
      </c>
      <c r="I5" s="32" t="s">
        <v>123</v>
      </c>
    </row>
    <row r="6" spans="1:9" ht="27" customHeight="1" x14ac:dyDescent="0.25">
      <c r="A6" s="30">
        <v>4</v>
      </c>
      <c r="B6" s="30">
        <v>300</v>
      </c>
      <c r="C6" s="30" t="s">
        <v>7</v>
      </c>
      <c r="D6" s="51" t="s">
        <v>62</v>
      </c>
      <c r="E6" s="53" t="s">
        <v>11</v>
      </c>
      <c r="F6" s="62" t="b">
        <v>0</v>
      </c>
      <c r="G6" s="64" t="b">
        <v>0</v>
      </c>
      <c r="H6" s="32" t="s">
        <v>123</v>
      </c>
      <c r="I6" s="32" t="s">
        <v>125</v>
      </c>
    </row>
    <row r="7" spans="1:9" ht="13" x14ac:dyDescent="0.25">
      <c r="A7" s="50">
        <v>5</v>
      </c>
      <c r="B7" s="30">
        <v>100</v>
      </c>
      <c r="C7" s="30" t="s">
        <v>7</v>
      </c>
      <c r="D7" s="51" t="s">
        <v>82</v>
      </c>
      <c r="E7" s="52" t="s">
        <v>79</v>
      </c>
      <c r="F7" s="62" t="b">
        <v>0</v>
      </c>
      <c r="G7" s="63" t="b">
        <v>0</v>
      </c>
      <c r="H7" s="32" t="s">
        <v>123</v>
      </c>
      <c r="I7" s="32" t="s">
        <v>123</v>
      </c>
    </row>
    <row r="8" spans="1:9" ht="13" x14ac:dyDescent="0.25">
      <c r="A8" s="50">
        <v>6</v>
      </c>
      <c r="B8" s="30">
        <v>200</v>
      </c>
      <c r="C8" s="30" t="s">
        <v>7</v>
      </c>
      <c r="D8" s="51" t="s">
        <v>33</v>
      </c>
      <c r="E8" s="52" t="s">
        <v>77</v>
      </c>
      <c r="F8" s="62" t="b">
        <v>0</v>
      </c>
      <c r="G8" s="63" t="b">
        <v>0</v>
      </c>
      <c r="H8" s="32" t="s">
        <v>123</v>
      </c>
      <c r="I8" s="32" t="s">
        <v>123</v>
      </c>
    </row>
    <row r="9" spans="1:9" ht="13" x14ac:dyDescent="0.25">
      <c r="A9" s="50">
        <v>7</v>
      </c>
      <c r="B9" s="30">
        <v>200</v>
      </c>
      <c r="C9" s="30" t="s">
        <v>7</v>
      </c>
      <c r="D9" s="51" t="s">
        <v>32</v>
      </c>
      <c r="E9" s="52" t="s">
        <v>78</v>
      </c>
      <c r="F9" s="62" t="b">
        <v>0</v>
      </c>
      <c r="G9" s="63" t="b">
        <v>0</v>
      </c>
      <c r="H9" s="32" t="s">
        <v>123</v>
      </c>
      <c r="I9" s="32" t="s">
        <v>123</v>
      </c>
    </row>
    <row r="10" spans="1:9" ht="13" x14ac:dyDescent="0.25">
      <c r="A10" s="50">
        <v>8</v>
      </c>
      <c r="B10" s="30">
        <v>300</v>
      </c>
      <c r="C10" s="30" t="s">
        <v>7</v>
      </c>
      <c r="D10" s="51" t="s">
        <v>17</v>
      </c>
      <c r="E10" s="52" t="s">
        <v>10</v>
      </c>
      <c r="F10" s="62" t="b">
        <v>0</v>
      </c>
      <c r="G10" s="63" t="b">
        <v>0</v>
      </c>
      <c r="H10" s="32" t="s">
        <v>123</v>
      </c>
      <c r="I10" s="32" t="s">
        <v>123</v>
      </c>
    </row>
    <row r="11" spans="1:9" ht="13" x14ac:dyDescent="0.25">
      <c r="A11" s="50">
        <v>9</v>
      </c>
      <c r="B11" s="30">
        <v>300</v>
      </c>
      <c r="C11" s="30" t="s">
        <v>7</v>
      </c>
      <c r="D11" s="51" t="s">
        <v>6</v>
      </c>
      <c r="E11" s="52" t="s">
        <v>80</v>
      </c>
      <c r="F11" s="62" t="b">
        <v>0</v>
      </c>
      <c r="G11" s="63" t="b">
        <v>0</v>
      </c>
      <c r="H11" s="32" t="s">
        <v>123</v>
      </c>
      <c r="I11" s="32" t="s">
        <v>123</v>
      </c>
    </row>
    <row r="12" spans="1:9" ht="13" x14ac:dyDescent="0.25">
      <c r="A12" s="50">
        <v>10</v>
      </c>
      <c r="B12" s="30">
        <v>300</v>
      </c>
      <c r="C12" s="30" t="s">
        <v>7</v>
      </c>
      <c r="D12" s="51" t="s">
        <v>16</v>
      </c>
      <c r="E12" s="52" t="s">
        <v>69</v>
      </c>
      <c r="F12" s="62" t="b">
        <v>0</v>
      </c>
      <c r="G12" s="63" t="b">
        <v>0</v>
      </c>
      <c r="H12" s="32" t="s">
        <v>123</v>
      </c>
      <c r="I12" s="32" t="s">
        <v>123</v>
      </c>
    </row>
    <row r="13" spans="1:9" ht="13" x14ac:dyDescent="0.25">
      <c r="A13" s="50">
        <v>11</v>
      </c>
      <c r="B13" s="30">
        <v>1200</v>
      </c>
      <c r="C13" s="30" t="s">
        <v>7</v>
      </c>
      <c r="D13" s="51" t="s">
        <v>63</v>
      </c>
      <c r="E13" s="52" t="s">
        <v>15</v>
      </c>
      <c r="F13" s="62" t="b">
        <v>0</v>
      </c>
      <c r="G13" s="63" t="b">
        <v>0</v>
      </c>
      <c r="H13" s="32" t="s">
        <v>123</v>
      </c>
      <c r="I13" s="32" t="s">
        <v>123</v>
      </c>
    </row>
    <row r="14" spans="1:9" ht="13" x14ac:dyDescent="0.25">
      <c r="A14" s="50">
        <v>12</v>
      </c>
      <c r="B14" s="30">
        <v>1200</v>
      </c>
      <c r="C14" s="30" t="s">
        <v>7</v>
      </c>
      <c r="D14" s="51" t="s">
        <v>64</v>
      </c>
      <c r="E14" s="52" t="s">
        <v>81</v>
      </c>
      <c r="F14" s="62" t="b">
        <v>0</v>
      </c>
      <c r="G14" s="63" t="b">
        <v>0</v>
      </c>
      <c r="H14" s="32" t="s">
        <v>123</v>
      </c>
      <c r="I14" s="32" t="s">
        <v>123</v>
      </c>
    </row>
    <row r="15" spans="1:9" ht="13" x14ac:dyDescent="0.25">
      <c r="A15" s="50">
        <v>13</v>
      </c>
      <c r="B15" s="30">
        <v>300</v>
      </c>
      <c r="C15" s="30" t="s">
        <v>7</v>
      </c>
      <c r="D15" s="51" t="s">
        <v>109</v>
      </c>
      <c r="E15" s="52" t="s">
        <v>15</v>
      </c>
      <c r="F15" s="62" t="b">
        <v>0</v>
      </c>
      <c r="G15" s="63" t="b">
        <v>0</v>
      </c>
      <c r="H15" s="32" t="s">
        <v>123</v>
      </c>
      <c r="I15" s="32" t="s">
        <v>123</v>
      </c>
    </row>
    <row r="16" spans="1:9" ht="13" x14ac:dyDescent="0.25">
      <c r="A16" s="50">
        <v>14</v>
      </c>
      <c r="B16" s="30">
        <v>300</v>
      </c>
      <c r="C16" s="30" t="s">
        <v>7</v>
      </c>
      <c r="D16" s="51" t="s">
        <v>112</v>
      </c>
      <c r="E16" s="52" t="s">
        <v>110</v>
      </c>
      <c r="F16" s="62" t="b">
        <v>0</v>
      </c>
      <c r="G16" s="63" t="b">
        <v>0</v>
      </c>
      <c r="H16" s="32" t="s">
        <v>123</v>
      </c>
      <c r="I16" s="32" t="s">
        <v>123</v>
      </c>
    </row>
    <row r="17" spans="1:9" ht="13" x14ac:dyDescent="0.25">
      <c r="A17" s="50">
        <v>15</v>
      </c>
      <c r="B17" s="30">
        <v>600</v>
      </c>
      <c r="C17" s="30" t="s">
        <v>7</v>
      </c>
      <c r="D17" s="51" t="s">
        <v>111</v>
      </c>
      <c r="E17" s="52" t="s">
        <v>79</v>
      </c>
      <c r="F17" s="62" t="b">
        <v>0</v>
      </c>
      <c r="G17" s="63" t="b">
        <v>0</v>
      </c>
      <c r="H17" s="32" t="s">
        <v>123</v>
      </c>
      <c r="I17" s="32" t="s">
        <v>123</v>
      </c>
    </row>
    <row r="18" spans="1:9" ht="13" x14ac:dyDescent="0.25">
      <c r="A18" s="50">
        <v>16</v>
      </c>
      <c r="B18" s="30">
        <v>300</v>
      </c>
      <c r="C18" s="30" t="s">
        <v>7</v>
      </c>
      <c r="D18" s="51" t="s">
        <v>113</v>
      </c>
      <c r="E18" s="52" t="s">
        <v>79</v>
      </c>
      <c r="F18" s="65" t="b">
        <v>0</v>
      </c>
      <c r="G18" s="63" t="b">
        <v>0</v>
      </c>
      <c r="H18" s="32" t="s">
        <v>123</v>
      </c>
      <c r="I18" s="32" t="s">
        <v>123</v>
      </c>
    </row>
    <row r="19" spans="1:9" ht="13" x14ac:dyDescent="0.25">
      <c r="A19" s="50">
        <v>17</v>
      </c>
      <c r="B19" s="30">
        <v>400</v>
      </c>
      <c r="C19" s="30" t="s">
        <v>7</v>
      </c>
      <c r="D19" s="51" t="s">
        <v>115</v>
      </c>
      <c r="E19" s="52" t="s">
        <v>79</v>
      </c>
      <c r="F19" s="62" t="b">
        <v>0</v>
      </c>
      <c r="G19" s="63" t="b">
        <v>0</v>
      </c>
      <c r="H19" s="32" t="s">
        <v>123</v>
      </c>
      <c r="I19" s="32" t="s">
        <v>123</v>
      </c>
    </row>
    <row r="20" spans="1:9" ht="13" x14ac:dyDescent="0.25">
      <c r="A20" s="50">
        <v>18</v>
      </c>
      <c r="B20" s="30">
        <v>750</v>
      </c>
      <c r="C20" s="30" t="s">
        <v>7</v>
      </c>
      <c r="D20" s="51" t="s">
        <v>116</v>
      </c>
      <c r="E20" s="52" t="s">
        <v>114</v>
      </c>
      <c r="F20" s="65" t="b">
        <v>0</v>
      </c>
      <c r="G20" s="63" t="b">
        <v>0</v>
      </c>
      <c r="H20" s="32" t="s">
        <v>123</v>
      </c>
      <c r="I20" s="32" t="s">
        <v>123</v>
      </c>
    </row>
    <row r="21" spans="1:9" ht="13" x14ac:dyDescent="0.25">
      <c r="A21" s="50">
        <v>19</v>
      </c>
      <c r="B21" s="30">
        <v>150</v>
      </c>
      <c r="C21" s="30" t="s">
        <v>7</v>
      </c>
      <c r="D21" s="54" t="s">
        <v>117</v>
      </c>
      <c r="E21" s="55" t="s">
        <v>15</v>
      </c>
      <c r="F21" s="66" t="b">
        <v>0</v>
      </c>
      <c r="G21" s="67" t="b">
        <v>0</v>
      </c>
      <c r="H21" s="32" t="s">
        <v>123</v>
      </c>
      <c r="I21" s="32" t="s">
        <v>123</v>
      </c>
    </row>
    <row r="22" spans="1:9" x14ac:dyDescent="0.25">
      <c r="A22" s="56"/>
      <c r="B22" s="57"/>
      <c r="C22" s="57"/>
      <c r="D22" s="58"/>
      <c r="E22" s="59"/>
      <c r="F22" s="60"/>
      <c r="G22" s="61"/>
      <c r="H22" s="61"/>
      <c r="I22" s="61"/>
    </row>
    <row r="23" spans="1:9" x14ac:dyDescent="0.25">
      <c r="A23" s="56"/>
      <c r="B23" s="57"/>
      <c r="C23" s="57"/>
      <c r="D23" s="58"/>
      <c r="E23" s="59"/>
      <c r="F23" s="60"/>
      <c r="G23" s="61"/>
      <c r="H23" s="61"/>
      <c r="I23" s="61"/>
    </row>
    <row r="24" spans="1:9" ht="13" x14ac:dyDescent="0.3">
      <c r="A24" s="33"/>
      <c r="B24" s="29"/>
      <c r="C24" s="34"/>
      <c r="D24" s="35"/>
      <c r="E24" s="36"/>
      <c r="F24" s="37"/>
      <c r="G24" s="38"/>
      <c r="H24" s="38"/>
      <c r="I24" s="38"/>
    </row>
    <row r="25" spans="1:9" ht="13" x14ac:dyDescent="0.3">
      <c r="A25" s="33"/>
      <c r="B25" s="29"/>
      <c r="C25" s="34"/>
      <c r="D25" s="35"/>
      <c r="E25" s="36"/>
      <c r="F25" s="37"/>
      <c r="G25" s="38"/>
      <c r="H25" s="38"/>
      <c r="I25" s="38"/>
    </row>
    <row r="26" spans="1:9" ht="13" x14ac:dyDescent="0.3">
      <c r="A26" s="33"/>
      <c r="B26" s="29"/>
      <c r="C26" s="34"/>
      <c r="D26" s="35"/>
      <c r="E26" s="36"/>
      <c r="F26" s="37"/>
      <c r="G26" s="38"/>
      <c r="H26" s="38"/>
      <c r="I26" s="38"/>
    </row>
    <row r="27" spans="1:9" ht="13" x14ac:dyDescent="0.3">
      <c r="A27" s="33"/>
      <c r="B27" s="29"/>
      <c r="C27" s="34"/>
      <c r="D27" s="35"/>
      <c r="E27" s="36"/>
      <c r="F27" s="37"/>
      <c r="G27" s="38"/>
      <c r="H27" s="38"/>
      <c r="I27" s="38"/>
    </row>
    <row r="28" spans="1:9" ht="13" x14ac:dyDescent="0.3">
      <c r="A28" s="33"/>
      <c r="B28" s="29"/>
      <c r="C28" s="34"/>
      <c r="D28" s="35"/>
      <c r="E28" s="36"/>
      <c r="F28" s="37"/>
      <c r="G28" s="38"/>
      <c r="H28" s="38"/>
      <c r="I28" s="38"/>
    </row>
    <row r="29" spans="1:9" ht="13" x14ac:dyDescent="0.3">
      <c r="A29" s="33"/>
      <c r="B29" s="29"/>
      <c r="C29" s="34"/>
      <c r="D29" s="35"/>
      <c r="E29" s="36"/>
      <c r="F29" s="37"/>
      <c r="G29" s="38"/>
      <c r="H29" s="38"/>
      <c r="I29" s="38"/>
    </row>
    <row r="30" spans="1:9" ht="13" x14ac:dyDescent="0.3">
      <c r="A30" s="33"/>
      <c r="B30" s="29"/>
      <c r="C30" s="34"/>
      <c r="D30" s="35"/>
      <c r="E30" s="36"/>
      <c r="F30" s="37"/>
      <c r="G30" s="38"/>
      <c r="H30" s="38"/>
      <c r="I30" s="38"/>
    </row>
    <row r="31" spans="1:9" ht="13" x14ac:dyDescent="0.3">
      <c r="A31" s="33"/>
      <c r="B31" s="29"/>
      <c r="C31" s="34"/>
      <c r="D31" s="35"/>
      <c r="E31" s="36"/>
      <c r="F31" s="37"/>
      <c r="G31" s="38"/>
      <c r="H31" s="38"/>
      <c r="I31" s="38"/>
    </row>
    <row r="32" spans="1:9" ht="13" x14ac:dyDescent="0.3">
      <c r="A32" s="33"/>
      <c r="B32" s="29"/>
      <c r="C32" s="34"/>
      <c r="D32" s="35"/>
      <c r="E32" s="36"/>
      <c r="F32" s="37"/>
      <c r="G32" s="38"/>
      <c r="H32" s="38"/>
      <c r="I32" s="38"/>
    </row>
    <row r="33" spans="4:6" ht="13" x14ac:dyDescent="0.3">
      <c r="D33" s="39"/>
      <c r="E33" s="33"/>
      <c r="F33" s="40"/>
    </row>
    <row r="34" spans="4:6" ht="13" x14ac:dyDescent="0.3">
      <c r="D34" s="39"/>
      <c r="E34" s="33"/>
      <c r="F34" s="40"/>
    </row>
    <row r="35" spans="4:6" ht="13" x14ac:dyDescent="0.3">
      <c r="D35" s="39"/>
      <c r="E35" s="33"/>
      <c r="F35" s="40"/>
    </row>
    <row r="36" spans="4:6" ht="13" x14ac:dyDescent="0.3">
      <c r="D36" s="39"/>
      <c r="E36" s="33"/>
      <c r="F36" s="40"/>
    </row>
    <row r="37" spans="4:6" ht="13" x14ac:dyDescent="0.3">
      <c r="D37" s="39"/>
      <c r="E37" s="33"/>
      <c r="F37" s="40"/>
    </row>
    <row r="38" spans="4:6" ht="13" x14ac:dyDescent="0.3">
      <c r="D38" s="39"/>
      <c r="E38" s="33"/>
      <c r="F38" s="40"/>
    </row>
    <row r="39" spans="4:6" ht="13" x14ac:dyDescent="0.3">
      <c r="D39" s="39"/>
      <c r="E39" s="33"/>
      <c r="F39" s="40"/>
    </row>
    <row r="40" spans="4:6" ht="13" x14ac:dyDescent="0.3">
      <c r="D40" s="39"/>
      <c r="E40" s="33"/>
      <c r="F40" s="40"/>
    </row>
    <row r="41" spans="4:6" ht="13" x14ac:dyDescent="0.3">
      <c r="D41" s="39"/>
      <c r="E41" s="33"/>
      <c r="F41" s="40"/>
    </row>
  </sheetData>
  <sheetProtection algorithmName="SHA-512" hashValue="LjpRnVWrBHTrzUXISQKuxLz8sdGPzBEcJc8+O2uZEH44SpthV8WZfAszQ7dFMB7HXLH9Au5YoiNLg0AA57ZvYA==" saltValue="gmA3eatlWtINQd3iZ4/8wQ==" spinCount="100000" sheet="1" objects="1" scenarios="1"/>
  <mergeCells count="1">
    <mergeCell ref="F1:G1"/>
  </mergeCells>
  <pageMargins left="0.75" right="0.5" top="1.75" bottom="0.75" header="0.5" footer="0.25"/>
  <pageSetup scale="95" fitToHeight="3" pageOrder="overThenDown" orientation="landscape" r:id="rId1"/>
  <headerFooter alignWithMargins="0">
    <oddHeader xml:space="preserve">&amp;L&amp;"Arial,Bold"ANCHORAGE SCHOOL DISTRICT
ITB 2026-506 Fresh Produce - October&amp;C&amp;"Arial,Bold"SPECIFICATIONS/BID FORM
SCHEDULE 1
DUE DATE: August 20, 2025 TIME: 1:00 P.M.&amp;R&amp;"Arial,Bold"ATTACHMENT D&amp;"Arial,Regular"
</oddHeader>
    <oddFooter xml:space="preserve">&amp;C&amp;9Page &amp;P of &amp;N&amp;R&amp;9Vendor__&amp;10________________________________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ECBBF-38D1-44E2-B8A4-9EA4874FF192}">
  <sheetPr>
    <pageSetUpPr fitToPage="1"/>
  </sheetPr>
  <dimension ref="A1:X92"/>
  <sheetViews>
    <sheetView workbookViewId="0">
      <pane xSplit="1" ySplit="1" topLeftCell="B2" activePane="bottomRight" state="frozen"/>
      <selection activeCell="K27" sqref="K27"/>
      <selection pane="topRight" activeCell="K27" sqref="K27"/>
      <selection pane="bottomLeft" activeCell="K27" sqref="K27"/>
      <selection pane="bottomRight" activeCell="K27" sqref="K27"/>
    </sheetView>
  </sheetViews>
  <sheetFormatPr defaultRowHeight="12.5" x14ac:dyDescent="0.25"/>
  <cols>
    <col min="1" max="1" width="16.453125" bestFit="1" customWidth="1"/>
    <col min="2" max="2" width="16.453125" customWidth="1"/>
    <col min="3" max="3" width="18.26953125" customWidth="1"/>
    <col min="4" max="11" width="10.26953125" customWidth="1"/>
  </cols>
  <sheetData>
    <row r="1" spans="1:24" x14ac:dyDescent="0.25">
      <c r="B1" s="7" t="s">
        <v>35</v>
      </c>
      <c r="C1" s="1" t="s">
        <v>34</v>
      </c>
      <c r="D1" s="1" t="s">
        <v>8</v>
      </c>
      <c r="E1" s="1" t="s">
        <v>21</v>
      </c>
      <c r="F1" s="1" t="s">
        <v>0</v>
      </c>
      <c r="G1" s="1" t="s">
        <v>39</v>
      </c>
      <c r="H1" s="14" t="s">
        <v>18</v>
      </c>
      <c r="I1" s="14" t="s">
        <v>19</v>
      </c>
      <c r="J1" s="14" t="s">
        <v>20</v>
      </c>
      <c r="K1" s="1" t="s">
        <v>22</v>
      </c>
      <c r="L1" s="14" t="s">
        <v>36</v>
      </c>
      <c r="M1" s="14" t="s">
        <v>37</v>
      </c>
      <c r="N1" s="14" t="s">
        <v>38</v>
      </c>
    </row>
    <row r="2" spans="1:24" x14ac:dyDescent="0.25">
      <c r="A2">
        <v>1</v>
      </c>
      <c r="B2" s="7">
        <v>27</v>
      </c>
      <c r="C2" s="7">
        <v>120</v>
      </c>
      <c r="E2">
        <v>250</v>
      </c>
      <c r="F2">
        <v>13</v>
      </c>
      <c r="G2">
        <v>25</v>
      </c>
      <c r="H2" s="7">
        <f>27*4</f>
        <v>108</v>
      </c>
      <c r="I2" s="7">
        <v>125</v>
      </c>
      <c r="J2" s="7">
        <v>32</v>
      </c>
      <c r="L2" s="7">
        <v>50</v>
      </c>
      <c r="M2" s="7">
        <v>50</v>
      </c>
      <c r="N2" s="7">
        <v>45</v>
      </c>
      <c r="P2">
        <v>90</v>
      </c>
      <c r="Q2">
        <v>97</v>
      </c>
    </row>
    <row r="3" spans="1:24" x14ac:dyDescent="0.25">
      <c r="A3">
        <v>2</v>
      </c>
      <c r="B3" s="7">
        <v>24</v>
      </c>
      <c r="C3" s="7">
        <v>84</v>
      </c>
      <c r="D3" s="7">
        <v>36</v>
      </c>
      <c r="F3">
        <v>11</v>
      </c>
      <c r="G3">
        <v>25</v>
      </c>
      <c r="H3" s="14">
        <v>40</v>
      </c>
      <c r="I3" s="7">
        <v>133</v>
      </c>
      <c r="J3" s="7">
        <v>23</v>
      </c>
      <c r="L3" s="7">
        <v>54</v>
      </c>
      <c r="M3" s="7">
        <v>51</v>
      </c>
      <c r="N3" s="7">
        <v>44</v>
      </c>
      <c r="P3">
        <v>126</v>
      </c>
      <c r="Q3">
        <v>10</v>
      </c>
    </row>
    <row r="4" spans="1:24" x14ac:dyDescent="0.25">
      <c r="A4" s="8">
        <v>3</v>
      </c>
      <c r="B4" s="7">
        <v>22</v>
      </c>
      <c r="C4" s="7">
        <v>96</v>
      </c>
      <c r="D4" s="7"/>
      <c r="E4" s="7">
        <v>250</v>
      </c>
      <c r="F4">
        <v>8</v>
      </c>
      <c r="G4">
        <v>25</v>
      </c>
      <c r="H4" s="7">
        <v>52</v>
      </c>
      <c r="I4" s="7">
        <v>122</v>
      </c>
      <c r="J4" s="7">
        <v>32</v>
      </c>
      <c r="L4" s="7">
        <v>52</v>
      </c>
      <c r="M4" s="7">
        <v>45</v>
      </c>
      <c r="N4" s="7">
        <v>45</v>
      </c>
      <c r="P4">
        <v>102</v>
      </c>
      <c r="Q4">
        <v>92</v>
      </c>
    </row>
    <row r="5" spans="1:24" x14ac:dyDescent="0.25">
      <c r="A5">
        <v>4</v>
      </c>
      <c r="B5" s="7">
        <v>17</v>
      </c>
      <c r="C5" s="7">
        <v>60</v>
      </c>
      <c r="D5" s="7">
        <v>26</v>
      </c>
      <c r="E5" s="4">
        <v>0</v>
      </c>
      <c r="F5">
        <v>7</v>
      </c>
      <c r="G5">
        <v>25</v>
      </c>
      <c r="H5" s="7">
        <f>36*4</f>
        <v>144</v>
      </c>
      <c r="I5" s="7">
        <v>109</v>
      </c>
      <c r="J5" s="7">
        <v>40</v>
      </c>
      <c r="L5" s="7">
        <v>39</v>
      </c>
      <c r="M5" s="7">
        <v>47</v>
      </c>
      <c r="N5" s="7">
        <v>47</v>
      </c>
      <c r="P5">
        <v>93</v>
      </c>
      <c r="Q5">
        <v>28</v>
      </c>
    </row>
    <row r="6" spans="1:24" x14ac:dyDescent="0.25">
      <c r="A6" s="1" t="s">
        <v>23</v>
      </c>
      <c r="B6" s="7">
        <f>SUM(B2:B5)</f>
        <v>90</v>
      </c>
      <c r="C6" s="7">
        <f>SUM(C2:C5)</f>
        <v>360</v>
      </c>
      <c r="D6" s="7">
        <v>0</v>
      </c>
      <c r="E6" s="4">
        <f t="shared" ref="E6:K6" si="0">SUM(E2:E5)</f>
        <v>500</v>
      </c>
      <c r="F6">
        <f t="shared" si="0"/>
        <v>39</v>
      </c>
      <c r="G6">
        <f t="shared" si="0"/>
        <v>100</v>
      </c>
      <c r="H6" s="7">
        <f t="shared" si="0"/>
        <v>344</v>
      </c>
      <c r="I6" s="7">
        <f t="shared" si="0"/>
        <v>489</v>
      </c>
      <c r="J6" s="7">
        <f t="shared" si="0"/>
        <v>127</v>
      </c>
      <c r="K6">
        <f t="shared" si="0"/>
        <v>0</v>
      </c>
      <c r="L6" s="7"/>
      <c r="M6" s="7"/>
      <c r="N6" s="7"/>
      <c r="Q6">
        <f>SUM(Q2:Q5)</f>
        <v>227</v>
      </c>
    </row>
    <row r="7" spans="1:24" x14ac:dyDescent="0.25">
      <c r="A7" s="1" t="s">
        <v>24</v>
      </c>
      <c r="B7" s="1"/>
      <c r="C7" s="6">
        <f>C6/12</f>
        <v>30</v>
      </c>
      <c r="D7">
        <f>SUM(D2:D6)</f>
        <v>62</v>
      </c>
      <c r="E7" s="6">
        <f>E6/12</f>
        <v>41.666666666666664</v>
      </c>
      <c r="H7" s="7">
        <f>H6/4</f>
        <v>86</v>
      </c>
      <c r="I7" s="7">
        <f>I6/6</f>
        <v>81.5</v>
      </c>
      <c r="J7" s="7">
        <f>J6/4</f>
        <v>31.75</v>
      </c>
    </row>
    <row r="9" spans="1:24" x14ac:dyDescent="0.25">
      <c r="A9" s="1" t="s">
        <v>40</v>
      </c>
      <c r="E9" s="5" t="s">
        <v>42</v>
      </c>
      <c r="I9" s="1" t="s">
        <v>65</v>
      </c>
      <c r="L9">
        <v>110</v>
      </c>
      <c r="M9">
        <v>95</v>
      </c>
      <c r="N9">
        <v>95</v>
      </c>
      <c r="O9" s="1" t="s">
        <v>41</v>
      </c>
      <c r="P9" s="1"/>
      <c r="T9" s="1" t="s">
        <v>28</v>
      </c>
      <c r="U9" s="1" t="s">
        <v>29</v>
      </c>
      <c r="X9">
        <f>10*16/3.5</f>
        <v>45.714285714285715</v>
      </c>
    </row>
    <row r="10" spans="1:24" x14ac:dyDescent="0.25">
      <c r="O10" s="1"/>
      <c r="T10" s="1" t="s">
        <v>30</v>
      </c>
      <c r="U10">
        <v>45</v>
      </c>
      <c r="V10">
        <f>2200*0.7</f>
        <v>1540</v>
      </c>
      <c r="W10">
        <f>V10/U10</f>
        <v>34.222222222222221</v>
      </c>
    </row>
    <row r="11" spans="1:24" x14ac:dyDescent="0.25">
      <c r="K11" s="1" t="s">
        <v>23</v>
      </c>
      <c r="L11">
        <v>150</v>
      </c>
      <c r="M11">
        <v>150</v>
      </c>
      <c r="N11">
        <v>125</v>
      </c>
      <c r="O11" s="1"/>
      <c r="T11" s="1" t="s">
        <v>31</v>
      </c>
      <c r="U11">
        <v>5</v>
      </c>
      <c r="V11">
        <v>1540</v>
      </c>
      <c r="W11">
        <f>V11/U11</f>
        <v>308</v>
      </c>
      <c r="X11">
        <f>W11/12</f>
        <v>25.666666666666668</v>
      </c>
    </row>
    <row r="12" spans="1:24" x14ac:dyDescent="0.25">
      <c r="A12" s="1" t="s">
        <v>25</v>
      </c>
      <c r="B12" s="1"/>
      <c r="C12">
        <v>7</v>
      </c>
      <c r="D12">
        <v>15</v>
      </c>
      <c r="E12">
        <v>12</v>
      </c>
    </row>
    <row r="18" spans="1:19" s="3" customFormat="1" x14ac:dyDescent="0.25">
      <c r="A18" s="3">
        <v>1</v>
      </c>
      <c r="C18" s="3">
        <v>86</v>
      </c>
      <c r="D18" s="3">
        <v>0</v>
      </c>
      <c r="E18" s="3">
        <v>0</v>
      </c>
      <c r="H18" s="3">
        <v>103</v>
      </c>
      <c r="I18" s="3">
        <v>176</v>
      </c>
      <c r="J18" s="3">
        <v>26</v>
      </c>
      <c r="K18" s="3">
        <v>8</v>
      </c>
    </row>
    <row r="19" spans="1:19" s="3" customFormat="1" x14ac:dyDescent="0.25">
      <c r="A19" s="3">
        <v>2</v>
      </c>
      <c r="C19" s="3">
        <v>86</v>
      </c>
      <c r="D19" s="3">
        <v>21</v>
      </c>
      <c r="E19" s="3">
        <v>0</v>
      </c>
      <c r="H19" s="3">
        <v>103</v>
      </c>
      <c r="I19" s="3">
        <v>176</v>
      </c>
      <c r="J19" s="3">
        <v>26</v>
      </c>
      <c r="K19" s="3">
        <v>0</v>
      </c>
    </row>
    <row r="20" spans="1:19" s="3" customFormat="1" x14ac:dyDescent="0.25">
      <c r="A20" s="3">
        <v>3</v>
      </c>
      <c r="C20" s="3">
        <v>56</v>
      </c>
      <c r="D20" s="3">
        <v>0</v>
      </c>
      <c r="E20" s="3">
        <v>152</v>
      </c>
      <c r="H20" s="3">
        <v>103</v>
      </c>
      <c r="I20" s="3">
        <v>176</v>
      </c>
      <c r="J20" s="3">
        <v>26</v>
      </c>
      <c r="K20" s="3">
        <v>0</v>
      </c>
    </row>
    <row r="21" spans="1:19" x14ac:dyDescent="0.25">
      <c r="A21">
        <v>4</v>
      </c>
      <c r="C21">
        <v>86</v>
      </c>
      <c r="D21">
        <v>0</v>
      </c>
      <c r="E21">
        <v>0</v>
      </c>
      <c r="H21">
        <v>103</v>
      </c>
      <c r="I21">
        <v>176</v>
      </c>
      <c r="J21">
        <v>26</v>
      </c>
      <c r="K21">
        <v>0</v>
      </c>
    </row>
    <row r="22" spans="1:19" x14ac:dyDescent="0.25">
      <c r="A22" s="1" t="s">
        <v>23</v>
      </c>
      <c r="B22" s="1"/>
      <c r="C22">
        <f>SUM(C18:C21)</f>
        <v>314</v>
      </c>
      <c r="D22">
        <v>0</v>
      </c>
      <c r="E22">
        <f>SUM(E18:E21)</f>
        <v>152</v>
      </c>
      <c r="H22">
        <f>SUM(H18:H21)</f>
        <v>412</v>
      </c>
      <c r="I22">
        <f>SUM(I18:I21)</f>
        <v>704</v>
      </c>
      <c r="J22">
        <f>SUM(J18:J21)</f>
        <v>104</v>
      </c>
      <c r="K22">
        <f>SUM(K18:K21)</f>
        <v>8</v>
      </c>
    </row>
    <row r="23" spans="1:19" x14ac:dyDescent="0.25">
      <c r="A23" s="1" t="s">
        <v>24</v>
      </c>
      <c r="B23" s="1"/>
      <c r="C23">
        <f>C22/12</f>
        <v>26.166666666666668</v>
      </c>
      <c r="D23">
        <f>SUM(D18:D22)</f>
        <v>21</v>
      </c>
      <c r="E23">
        <f>E22/12</f>
        <v>12.666666666666666</v>
      </c>
      <c r="H23">
        <f>H22/4</f>
        <v>103</v>
      </c>
      <c r="I23">
        <f>I22/6</f>
        <v>117.33333333333333</v>
      </c>
      <c r="J23">
        <f>J22/4</f>
        <v>26</v>
      </c>
    </row>
    <row r="24" spans="1:19" x14ac:dyDescent="0.25">
      <c r="A24" t="s">
        <v>26</v>
      </c>
      <c r="C24">
        <f>52/12</f>
        <v>4.333333333333333</v>
      </c>
      <c r="D24">
        <v>0</v>
      </c>
      <c r="E24">
        <v>6</v>
      </c>
    </row>
    <row r="25" spans="1:19" x14ac:dyDescent="0.25">
      <c r="A25" t="s">
        <v>27</v>
      </c>
      <c r="C25">
        <f>27/4</f>
        <v>6.75</v>
      </c>
      <c r="O25" s="1" t="s">
        <v>28</v>
      </c>
      <c r="P25" s="1" t="s">
        <v>29</v>
      </c>
      <c r="S25">
        <f>10*16/3.5</f>
        <v>45.714285714285715</v>
      </c>
    </row>
    <row r="26" spans="1:19" x14ac:dyDescent="0.25">
      <c r="O26" s="1" t="s">
        <v>30</v>
      </c>
      <c r="P26">
        <v>45</v>
      </c>
      <c r="Q26">
        <f>2200*0.7</f>
        <v>1540</v>
      </c>
      <c r="R26">
        <f>Q26/P26</f>
        <v>34.222222222222221</v>
      </c>
    </row>
    <row r="27" spans="1:19" x14ac:dyDescent="0.25">
      <c r="O27" s="1" t="s">
        <v>31</v>
      </c>
      <c r="P27">
        <v>5</v>
      </c>
      <c r="Q27">
        <v>1540</v>
      </c>
      <c r="R27">
        <f>Q27/P27</f>
        <v>308</v>
      </c>
      <c r="S27">
        <f>R27/12</f>
        <v>25.666666666666668</v>
      </c>
    </row>
    <row r="30" spans="1:19" x14ac:dyDescent="0.25">
      <c r="B30" s="18" t="s">
        <v>73</v>
      </c>
      <c r="C30" s="18" t="s">
        <v>74</v>
      </c>
      <c r="D30" s="19"/>
      <c r="E30" s="19"/>
      <c r="F30" s="19"/>
      <c r="G30" s="19"/>
      <c r="H30" s="19"/>
      <c r="I30" s="19">
        <v>60</v>
      </c>
      <c r="J30" s="19"/>
      <c r="K30" s="19"/>
      <c r="L30" s="19"/>
      <c r="M30" s="19"/>
      <c r="N30" s="19">
        <v>10</v>
      </c>
    </row>
    <row r="31" spans="1:19" x14ac:dyDescent="0.25">
      <c r="B31" s="18" t="s">
        <v>75</v>
      </c>
      <c r="C31" s="18" t="s">
        <v>76</v>
      </c>
      <c r="D31" s="19"/>
      <c r="E31" s="19"/>
      <c r="F31" s="19"/>
      <c r="G31" s="19"/>
      <c r="H31" s="19"/>
      <c r="I31" s="19">
        <v>75</v>
      </c>
      <c r="J31" s="19"/>
      <c r="K31" s="19"/>
      <c r="L31" s="19"/>
      <c r="M31" s="19"/>
      <c r="N31" s="19"/>
    </row>
    <row r="32" spans="1:19" x14ac:dyDescent="0.25">
      <c r="A32" t="s">
        <v>67</v>
      </c>
      <c r="B32" t="s">
        <v>66</v>
      </c>
      <c r="C32" t="s">
        <v>34</v>
      </c>
      <c r="D32" t="s">
        <v>8</v>
      </c>
      <c r="E32" t="s">
        <v>21</v>
      </c>
      <c r="F32" t="s">
        <v>0</v>
      </c>
      <c r="G32" t="s">
        <v>35</v>
      </c>
      <c r="H32" t="s">
        <v>39</v>
      </c>
      <c r="I32" t="s">
        <v>18</v>
      </c>
      <c r="J32" s="1" t="s">
        <v>68</v>
      </c>
      <c r="K32" t="s">
        <v>36</v>
      </c>
      <c r="L32" t="s">
        <v>37</v>
      </c>
      <c r="M32" t="s">
        <v>38</v>
      </c>
      <c r="N32" t="s">
        <v>19</v>
      </c>
    </row>
    <row r="33" spans="1:16" s="3" customFormat="1" x14ac:dyDescent="0.25">
      <c r="A33" s="3">
        <v>4</v>
      </c>
      <c r="B33" s="16">
        <v>45593</v>
      </c>
      <c r="C33" s="3">
        <v>9</v>
      </c>
      <c r="D33" s="3">
        <v>19</v>
      </c>
      <c r="F33" s="3">
        <v>6</v>
      </c>
      <c r="G33" s="3">
        <v>1</v>
      </c>
      <c r="H33" s="3">
        <v>17</v>
      </c>
      <c r="I33" s="3">
        <v>36</v>
      </c>
      <c r="J33" s="17">
        <v>13</v>
      </c>
      <c r="K33" s="3">
        <v>147</v>
      </c>
      <c r="L33" s="3">
        <v>128</v>
      </c>
      <c r="M33" s="3">
        <v>126</v>
      </c>
      <c r="N33" s="3">
        <v>75</v>
      </c>
      <c r="O33" s="17" t="s">
        <v>69</v>
      </c>
    </row>
    <row r="34" spans="1:16" s="3" customFormat="1" x14ac:dyDescent="0.25">
      <c r="A34" s="3">
        <v>1</v>
      </c>
      <c r="B34" s="16">
        <v>45600</v>
      </c>
      <c r="C34" s="3">
        <v>7</v>
      </c>
      <c r="D34" s="3">
        <v>1</v>
      </c>
      <c r="F34" s="3">
        <v>5</v>
      </c>
      <c r="G34" s="3">
        <v>2</v>
      </c>
      <c r="H34" s="3">
        <v>19</v>
      </c>
      <c r="I34" s="3">
        <v>11</v>
      </c>
      <c r="J34" s="17">
        <v>10</v>
      </c>
      <c r="K34" s="3">
        <v>136</v>
      </c>
      <c r="L34" s="3">
        <v>85</v>
      </c>
      <c r="M34" s="3">
        <v>125</v>
      </c>
      <c r="N34" s="3">
        <v>14</v>
      </c>
      <c r="O34" s="17" t="s">
        <v>69</v>
      </c>
      <c r="P34" s="17" t="s">
        <v>71</v>
      </c>
    </row>
    <row r="35" spans="1:16" s="3" customFormat="1" x14ac:dyDescent="0.25">
      <c r="A35" s="3">
        <v>2</v>
      </c>
      <c r="B35" s="16">
        <v>45607</v>
      </c>
      <c r="C35" s="3">
        <v>4</v>
      </c>
      <c r="D35" s="3">
        <v>22</v>
      </c>
      <c r="F35" s="3">
        <v>7</v>
      </c>
      <c r="G35" s="3">
        <v>19</v>
      </c>
      <c r="H35" s="3">
        <v>18</v>
      </c>
      <c r="I35" s="3">
        <v>37</v>
      </c>
      <c r="J35" s="3">
        <v>7</v>
      </c>
      <c r="K35" s="3">
        <v>91</v>
      </c>
      <c r="L35" s="3">
        <v>108</v>
      </c>
      <c r="M35" s="3">
        <v>125</v>
      </c>
      <c r="N35" s="3">
        <v>54</v>
      </c>
      <c r="O35" s="17" t="s">
        <v>69</v>
      </c>
      <c r="P35" s="17" t="s">
        <v>70</v>
      </c>
    </row>
    <row r="36" spans="1:16" s="3" customFormat="1" x14ac:dyDescent="0.25">
      <c r="A36" s="3">
        <v>3</v>
      </c>
      <c r="B36" s="16">
        <v>45614</v>
      </c>
      <c r="C36" s="3">
        <v>6</v>
      </c>
      <c r="D36" s="3">
        <v>19</v>
      </c>
      <c r="E36" s="3">
        <v>16</v>
      </c>
      <c r="F36" s="3">
        <v>16</v>
      </c>
      <c r="G36" s="3">
        <v>16</v>
      </c>
      <c r="H36" s="3">
        <v>18</v>
      </c>
      <c r="I36" s="3">
        <v>88</v>
      </c>
      <c r="J36" s="17">
        <v>9</v>
      </c>
      <c r="K36" s="3">
        <v>139</v>
      </c>
      <c r="L36" s="3">
        <v>118</v>
      </c>
      <c r="M36" s="3">
        <v>124</v>
      </c>
      <c r="N36" s="3">
        <v>21</v>
      </c>
    </row>
    <row r="37" spans="1:16" s="3" customFormat="1" x14ac:dyDescent="0.25">
      <c r="B37" s="16"/>
      <c r="C37" s="3">
        <f>SUM(C33:C36)</f>
        <v>26</v>
      </c>
      <c r="D37" s="3">
        <f t="shared" ref="D37:N37" si="1">SUM(D33:D36)</f>
        <v>61</v>
      </c>
      <c r="E37" s="3">
        <f t="shared" si="1"/>
        <v>16</v>
      </c>
      <c r="F37" s="3">
        <f t="shared" si="1"/>
        <v>34</v>
      </c>
      <c r="G37" s="3">
        <f t="shared" si="1"/>
        <v>38</v>
      </c>
      <c r="H37" s="3">
        <f t="shared" si="1"/>
        <v>72</v>
      </c>
      <c r="I37" s="3">
        <f t="shared" si="1"/>
        <v>172</v>
      </c>
      <c r="J37" s="3">
        <f t="shared" si="1"/>
        <v>39</v>
      </c>
      <c r="K37" s="3">
        <f t="shared" si="1"/>
        <v>513</v>
      </c>
      <c r="L37" s="3">
        <f t="shared" si="1"/>
        <v>439</v>
      </c>
      <c r="M37" s="3">
        <f t="shared" si="1"/>
        <v>500</v>
      </c>
      <c r="N37" s="3">
        <f t="shared" si="1"/>
        <v>164</v>
      </c>
    </row>
    <row r="38" spans="1:16" s="3" customFormat="1" x14ac:dyDescent="0.25">
      <c r="B38" s="16"/>
      <c r="J38" s="17"/>
    </row>
    <row r="39" spans="1:16" x14ac:dyDescent="0.25">
      <c r="A39">
        <v>4</v>
      </c>
      <c r="B39" s="9">
        <v>45621</v>
      </c>
      <c r="O39" s="1"/>
      <c r="P39" s="1"/>
    </row>
    <row r="40" spans="1:16" x14ac:dyDescent="0.25">
      <c r="B40" s="9">
        <v>45628</v>
      </c>
      <c r="C40">
        <v>7</v>
      </c>
      <c r="E40">
        <v>18</v>
      </c>
      <c r="F40">
        <v>7</v>
      </c>
      <c r="G40">
        <v>14</v>
      </c>
      <c r="H40">
        <v>18</v>
      </c>
      <c r="I40">
        <v>108</v>
      </c>
      <c r="J40">
        <v>9</v>
      </c>
      <c r="K40">
        <v>96</v>
      </c>
      <c r="L40">
        <v>122</v>
      </c>
      <c r="M40">
        <v>114</v>
      </c>
      <c r="N40">
        <v>16</v>
      </c>
      <c r="O40" s="1" t="s">
        <v>10</v>
      </c>
      <c r="P40" s="1" t="s">
        <v>72</v>
      </c>
    </row>
    <row r="41" spans="1:16" x14ac:dyDescent="0.25">
      <c r="B41" s="15">
        <v>45635</v>
      </c>
      <c r="C41">
        <v>6</v>
      </c>
      <c r="D41">
        <v>16</v>
      </c>
      <c r="F41">
        <v>5</v>
      </c>
      <c r="G41">
        <v>11</v>
      </c>
      <c r="H41">
        <v>13</v>
      </c>
      <c r="I41">
        <v>15</v>
      </c>
      <c r="J41">
        <v>6</v>
      </c>
      <c r="K41">
        <v>137</v>
      </c>
      <c r="L41">
        <v>116</v>
      </c>
      <c r="M41">
        <v>123</v>
      </c>
      <c r="N41">
        <v>114</v>
      </c>
      <c r="O41" s="1" t="s">
        <v>10</v>
      </c>
      <c r="P41" s="1" t="s">
        <v>72</v>
      </c>
    </row>
    <row r="42" spans="1:16" x14ac:dyDescent="0.25">
      <c r="A42">
        <v>2</v>
      </c>
      <c r="B42" s="15">
        <v>45663</v>
      </c>
    </row>
    <row r="43" spans="1:16" x14ac:dyDescent="0.25">
      <c r="A43">
        <v>3</v>
      </c>
      <c r="B43" s="9">
        <f>B42+7</f>
        <v>45670</v>
      </c>
    </row>
    <row r="44" spans="1:16" x14ac:dyDescent="0.25">
      <c r="A44">
        <v>4</v>
      </c>
      <c r="B44" s="9">
        <f t="shared" ref="B44:B61" si="2">B43+7</f>
        <v>45677</v>
      </c>
    </row>
    <row r="45" spans="1:16" x14ac:dyDescent="0.25">
      <c r="A45">
        <v>1</v>
      </c>
      <c r="B45" s="9">
        <f t="shared" si="2"/>
        <v>45684</v>
      </c>
    </row>
    <row r="46" spans="1:16" x14ac:dyDescent="0.25">
      <c r="A46">
        <v>2</v>
      </c>
      <c r="B46" s="9">
        <f t="shared" si="2"/>
        <v>45691</v>
      </c>
    </row>
    <row r="47" spans="1:16" x14ac:dyDescent="0.25">
      <c r="A47">
        <v>3</v>
      </c>
      <c r="B47" s="9">
        <f t="shared" si="2"/>
        <v>45698</v>
      </c>
    </row>
    <row r="48" spans="1:16" x14ac:dyDescent="0.25">
      <c r="A48">
        <v>4</v>
      </c>
      <c r="B48" s="9">
        <f t="shared" si="2"/>
        <v>45705</v>
      </c>
    </row>
    <row r="49" spans="1:2" x14ac:dyDescent="0.25">
      <c r="A49">
        <v>1</v>
      </c>
      <c r="B49" s="9">
        <f t="shared" si="2"/>
        <v>45712</v>
      </c>
    </row>
    <row r="50" spans="1:2" x14ac:dyDescent="0.25">
      <c r="A50">
        <v>2</v>
      </c>
      <c r="B50" s="9">
        <f t="shared" si="2"/>
        <v>45719</v>
      </c>
    </row>
    <row r="51" spans="1:2" x14ac:dyDescent="0.25">
      <c r="A51">
        <v>3</v>
      </c>
      <c r="B51" s="9">
        <f t="shared" si="2"/>
        <v>45726</v>
      </c>
    </row>
    <row r="52" spans="1:2" x14ac:dyDescent="0.25">
      <c r="A52">
        <v>4</v>
      </c>
      <c r="B52" s="9">
        <f t="shared" si="2"/>
        <v>45733</v>
      </c>
    </row>
    <row r="53" spans="1:2" x14ac:dyDescent="0.25">
      <c r="A53">
        <v>1</v>
      </c>
      <c r="B53" s="9">
        <f t="shared" si="2"/>
        <v>45740</v>
      </c>
    </row>
    <row r="54" spans="1:2" x14ac:dyDescent="0.25">
      <c r="A54">
        <v>2</v>
      </c>
      <c r="B54" s="9">
        <f t="shared" si="2"/>
        <v>45747</v>
      </c>
    </row>
    <row r="55" spans="1:2" x14ac:dyDescent="0.25">
      <c r="A55">
        <v>3</v>
      </c>
      <c r="B55" s="9">
        <f t="shared" si="2"/>
        <v>45754</v>
      </c>
    </row>
    <row r="56" spans="1:2" x14ac:dyDescent="0.25">
      <c r="A56">
        <v>4</v>
      </c>
      <c r="B56" s="9">
        <f t="shared" si="2"/>
        <v>45761</v>
      </c>
    </row>
    <row r="57" spans="1:2" x14ac:dyDescent="0.25">
      <c r="A57">
        <v>1</v>
      </c>
      <c r="B57" s="9">
        <f t="shared" si="2"/>
        <v>45768</v>
      </c>
    </row>
    <row r="58" spans="1:2" x14ac:dyDescent="0.25">
      <c r="A58">
        <v>2</v>
      </c>
      <c r="B58" s="9">
        <f t="shared" si="2"/>
        <v>45775</v>
      </c>
    </row>
    <row r="59" spans="1:2" x14ac:dyDescent="0.25">
      <c r="A59">
        <v>3</v>
      </c>
      <c r="B59" s="9">
        <f t="shared" si="2"/>
        <v>45782</v>
      </c>
    </row>
    <row r="60" spans="1:2" x14ac:dyDescent="0.25">
      <c r="A60">
        <v>4</v>
      </c>
      <c r="B60" s="9">
        <f t="shared" si="2"/>
        <v>45789</v>
      </c>
    </row>
    <row r="61" spans="1:2" x14ac:dyDescent="0.25">
      <c r="A61">
        <v>1</v>
      </c>
      <c r="B61" s="9">
        <f t="shared" si="2"/>
        <v>45796</v>
      </c>
    </row>
    <row r="62" spans="1:2" x14ac:dyDescent="0.25">
      <c r="B62" s="9"/>
    </row>
    <row r="63" spans="1:2" x14ac:dyDescent="0.25">
      <c r="B63" s="9"/>
    </row>
    <row r="64" spans="1:2" x14ac:dyDescent="0.25">
      <c r="B64" s="9"/>
    </row>
    <row r="65" spans="2:2" x14ac:dyDescent="0.25">
      <c r="B65" s="9"/>
    </row>
    <row r="66" spans="2:2" x14ac:dyDescent="0.25">
      <c r="B66" s="9"/>
    </row>
    <row r="67" spans="2:2" x14ac:dyDescent="0.25">
      <c r="B67" s="9"/>
    </row>
    <row r="68" spans="2:2" x14ac:dyDescent="0.25">
      <c r="B68" s="9"/>
    </row>
    <row r="69" spans="2:2" x14ac:dyDescent="0.25">
      <c r="B69" s="9"/>
    </row>
    <row r="70" spans="2:2" x14ac:dyDescent="0.25">
      <c r="B70" s="9"/>
    </row>
    <row r="71" spans="2:2" x14ac:dyDescent="0.25">
      <c r="B71" s="9"/>
    </row>
    <row r="72" spans="2:2" x14ac:dyDescent="0.25">
      <c r="B72" s="9"/>
    </row>
    <row r="73" spans="2:2" x14ac:dyDescent="0.25">
      <c r="B73" s="9"/>
    </row>
    <row r="74" spans="2:2" x14ac:dyDescent="0.25">
      <c r="B74" s="9"/>
    </row>
    <row r="75" spans="2:2" x14ac:dyDescent="0.25">
      <c r="B75" s="9"/>
    </row>
    <row r="76" spans="2:2" x14ac:dyDescent="0.25">
      <c r="B76" s="9"/>
    </row>
    <row r="77" spans="2:2" x14ac:dyDescent="0.25">
      <c r="B77" s="9"/>
    </row>
    <row r="78" spans="2:2" x14ac:dyDescent="0.25">
      <c r="B78" s="9"/>
    </row>
    <row r="79" spans="2:2" x14ac:dyDescent="0.25">
      <c r="B79" s="9"/>
    </row>
    <row r="80" spans="2:2" x14ac:dyDescent="0.25">
      <c r="B80" s="9"/>
    </row>
    <row r="81" spans="2:2" x14ac:dyDescent="0.25">
      <c r="B81" s="9"/>
    </row>
    <row r="82" spans="2:2" x14ac:dyDescent="0.25">
      <c r="B82" s="9"/>
    </row>
    <row r="83" spans="2:2" x14ac:dyDescent="0.25">
      <c r="B83" s="9"/>
    </row>
    <row r="84" spans="2:2" x14ac:dyDescent="0.25">
      <c r="B84" s="9"/>
    </row>
    <row r="85" spans="2:2" x14ac:dyDescent="0.25">
      <c r="B85" s="9"/>
    </row>
    <row r="86" spans="2:2" x14ac:dyDescent="0.25">
      <c r="B86" s="9"/>
    </row>
    <row r="87" spans="2:2" x14ac:dyDescent="0.25">
      <c r="B87" s="9"/>
    </row>
    <row r="88" spans="2:2" x14ac:dyDescent="0.25">
      <c r="B88" s="9"/>
    </row>
    <row r="89" spans="2:2" x14ac:dyDescent="0.25">
      <c r="B89" s="9"/>
    </row>
    <row r="90" spans="2:2" x14ac:dyDescent="0.25">
      <c r="B90" s="9"/>
    </row>
    <row r="91" spans="2:2" x14ac:dyDescent="0.25">
      <c r="B91" s="9"/>
    </row>
    <row r="92" spans="2:2" x14ac:dyDescent="0.25">
      <c r="B92" s="9"/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58475-522E-49E9-8841-E7AC752B34BC}">
  <sheetPr>
    <pageSetUpPr fitToPage="1"/>
  </sheetPr>
  <dimension ref="A1:S82"/>
  <sheetViews>
    <sheetView workbookViewId="0">
      <pane xSplit="1" ySplit="2" topLeftCell="B3" activePane="bottomRight" state="frozen"/>
      <selection activeCell="K27" sqref="K27"/>
      <selection pane="topRight" activeCell="K27" sqref="K27"/>
      <selection pane="bottomLeft" activeCell="K27" sqref="K27"/>
      <selection pane="bottomRight" activeCell="K27" sqref="K27"/>
    </sheetView>
  </sheetViews>
  <sheetFormatPr defaultColWidth="9.1796875" defaultRowHeight="12.5" x14ac:dyDescent="0.25"/>
  <cols>
    <col min="1" max="1" width="20.453125" bestFit="1" customWidth="1"/>
    <col min="2" max="2" width="16.453125" customWidth="1"/>
    <col min="3" max="3" width="14.54296875" customWidth="1"/>
    <col min="4" max="4" width="18.26953125" customWidth="1"/>
    <col min="5" max="6" width="10.26953125" customWidth="1"/>
    <col min="7" max="7" width="12.7265625" bestFit="1" customWidth="1"/>
    <col min="8" max="8" width="10.26953125" customWidth="1"/>
    <col min="10" max="13" width="10.26953125" customWidth="1"/>
  </cols>
  <sheetData>
    <row r="1" spans="1:19" x14ac:dyDescent="0.25">
      <c r="A1" s="2"/>
      <c r="B1" s="2"/>
      <c r="C1" s="71" t="s">
        <v>89</v>
      </c>
      <c r="D1" s="71"/>
      <c r="E1" s="71"/>
      <c r="F1" s="71"/>
      <c r="G1" s="71"/>
      <c r="H1" s="71"/>
      <c r="I1" s="71"/>
      <c r="J1" s="70" t="s">
        <v>88</v>
      </c>
      <c r="K1" s="70"/>
      <c r="L1" s="70"/>
      <c r="M1" s="70"/>
      <c r="N1" s="70"/>
      <c r="O1" s="70"/>
      <c r="P1" s="2"/>
      <c r="Q1" s="2"/>
      <c r="R1" s="2"/>
      <c r="S1" s="2"/>
    </row>
    <row r="2" spans="1:19" x14ac:dyDescent="0.25">
      <c r="A2" s="2"/>
      <c r="B2" s="20" t="s">
        <v>83</v>
      </c>
      <c r="C2" s="20" t="s">
        <v>94</v>
      </c>
      <c r="D2" s="20" t="s">
        <v>95</v>
      </c>
      <c r="E2" s="20" t="s">
        <v>8</v>
      </c>
      <c r="F2" s="20" t="s">
        <v>21</v>
      </c>
      <c r="G2" s="20" t="s">
        <v>93</v>
      </c>
      <c r="H2" s="20" t="s">
        <v>97</v>
      </c>
      <c r="I2" s="20" t="s">
        <v>38</v>
      </c>
      <c r="J2" s="21" t="s">
        <v>22</v>
      </c>
      <c r="K2" s="21" t="s">
        <v>18</v>
      </c>
      <c r="L2" s="21" t="s">
        <v>19</v>
      </c>
      <c r="M2" s="21" t="s">
        <v>68</v>
      </c>
      <c r="N2" s="21" t="s">
        <v>36</v>
      </c>
      <c r="O2" s="21" t="s">
        <v>37</v>
      </c>
      <c r="P2" s="2"/>
      <c r="Q2" s="2"/>
      <c r="R2" s="2"/>
      <c r="S2" s="2"/>
    </row>
    <row r="3" spans="1:19" x14ac:dyDescent="0.25">
      <c r="A3" s="20" t="s">
        <v>98</v>
      </c>
      <c r="B3" s="20" t="s">
        <v>90</v>
      </c>
      <c r="C3" s="20" t="s">
        <v>92</v>
      </c>
      <c r="D3" s="20" t="s">
        <v>91</v>
      </c>
      <c r="E3" s="20" t="s">
        <v>92</v>
      </c>
      <c r="F3" s="20" t="s">
        <v>91</v>
      </c>
      <c r="G3" s="20" t="s">
        <v>92</v>
      </c>
      <c r="H3" s="20" t="s">
        <v>92</v>
      </c>
      <c r="I3" s="20" t="s">
        <v>92</v>
      </c>
      <c r="J3" s="20" t="s">
        <v>92</v>
      </c>
      <c r="K3" s="20" t="s">
        <v>80</v>
      </c>
      <c r="L3" s="20" t="s">
        <v>69</v>
      </c>
      <c r="M3" s="20" t="s">
        <v>80</v>
      </c>
      <c r="N3" s="20" t="s">
        <v>92</v>
      </c>
      <c r="O3" s="20" t="s">
        <v>92</v>
      </c>
      <c r="P3" s="2"/>
      <c r="Q3" s="2"/>
      <c r="R3" s="2"/>
      <c r="S3" s="2"/>
    </row>
    <row r="4" spans="1:19" x14ac:dyDescent="0.25">
      <c r="A4" s="2">
        <v>1</v>
      </c>
      <c r="B4" s="20" t="s">
        <v>84</v>
      </c>
      <c r="C4" s="2">
        <v>26</v>
      </c>
      <c r="D4" s="2">
        <v>87</v>
      </c>
      <c r="E4" s="2">
        <v>0</v>
      </c>
      <c r="F4" s="2">
        <v>238</v>
      </c>
      <c r="G4" s="2">
        <v>16</v>
      </c>
      <c r="H4" s="2">
        <v>28</v>
      </c>
      <c r="I4" s="2">
        <v>42</v>
      </c>
      <c r="J4" s="20" t="s">
        <v>96</v>
      </c>
      <c r="K4" s="2">
        <v>122</v>
      </c>
      <c r="L4" s="2">
        <v>79</v>
      </c>
      <c r="M4" s="2">
        <v>37</v>
      </c>
      <c r="N4" s="2">
        <v>54</v>
      </c>
      <c r="O4" s="2">
        <v>50</v>
      </c>
      <c r="P4" s="2"/>
      <c r="Q4" s="2"/>
      <c r="R4" s="2"/>
      <c r="S4" s="2"/>
    </row>
    <row r="5" spans="1:19" x14ac:dyDescent="0.25">
      <c r="A5" s="2">
        <v>2</v>
      </c>
      <c r="B5" s="20" t="s">
        <v>85</v>
      </c>
      <c r="C5" s="2">
        <v>20</v>
      </c>
      <c r="D5" s="2">
        <v>37</v>
      </c>
      <c r="E5" s="2">
        <v>23</v>
      </c>
      <c r="F5" s="2">
        <v>0</v>
      </c>
      <c r="G5" s="2">
        <v>8</v>
      </c>
      <c r="H5" s="2">
        <v>36</v>
      </c>
      <c r="I5" s="2">
        <v>44</v>
      </c>
      <c r="J5" s="20" t="s">
        <v>96</v>
      </c>
      <c r="K5" s="20">
        <v>5</v>
      </c>
      <c r="L5" s="2">
        <v>119</v>
      </c>
      <c r="M5" s="2">
        <v>21</v>
      </c>
      <c r="N5" s="2">
        <v>40</v>
      </c>
      <c r="O5" s="2">
        <v>42</v>
      </c>
      <c r="P5" s="2"/>
      <c r="Q5" s="2"/>
      <c r="R5" s="2"/>
      <c r="S5" s="2"/>
    </row>
    <row r="6" spans="1:19" x14ac:dyDescent="0.25">
      <c r="A6" s="2">
        <v>3</v>
      </c>
      <c r="B6" s="20" t="s">
        <v>86</v>
      </c>
      <c r="C6" s="2">
        <v>24</v>
      </c>
      <c r="D6" s="2">
        <v>80</v>
      </c>
      <c r="E6" s="2">
        <v>23</v>
      </c>
      <c r="F6" s="2">
        <v>172</v>
      </c>
      <c r="G6" s="2">
        <v>11</v>
      </c>
      <c r="H6" s="2">
        <v>23</v>
      </c>
      <c r="I6" s="2">
        <v>39</v>
      </c>
      <c r="J6" s="20" t="s">
        <v>96</v>
      </c>
      <c r="K6" s="2">
        <v>80</v>
      </c>
      <c r="L6" s="2">
        <v>105</v>
      </c>
      <c r="M6" s="2">
        <v>37</v>
      </c>
      <c r="N6" s="2">
        <v>46</v>
      </c>
      <c r="O6" s="2">
        <v>41</v>
      </c>
      <c r="P6" s="2"/>
      <c r="Q6" s="2"/>
      <c r="R6" s="2"/>
      <c r="S6" s="2"/>
    </row>
    <row r="7" spans="1:19" x14ac:dyDescent="0.25">
      <c r="A7" s="2">
        <v>4</v>
      </c>
      <c r="B7" s="20" t="s">
        <v>87</v>
      </c>
      <c r="C7" s="2">
        <v>27</v>
      </c>
      <c r="D7" s="2">
        <v>109</v>
      </c>
      <c r="E7" s="2">
        <v>25</v>
      </c>
      <c r="F7" s="2">
        <v>0</v>
      </c>
      <c r="G7" s="2">
        <v>9</v>
      </c>
      <c r="H7" s="2">
        <v>24</v>
      </c>
      <c r="I7" s="2">
        <v>45</v>
      </c>
      <c r="J7" s="20" t="s">
        <v>96</v>
      </c>
      <c r="K7" s="2">
        <v>82</v>
      </c>
      <c r="L7" s="2">
        <v>93</v>
      </c>
      <c r="M7" s="2">
        <v>41</v>
      </c>
      <c r="N7" s="2">
        <v>48</v>
      </c>
      <c r="O7" s="2">
        <v>40</v>
      </c>
      <c r="P7" s="2"/>
      <c r="Q7" s="2"/>
      <c r="R7" s="2"/>
      <c r="S7" s="2"/>
    </row>
    <row r="8" spans="1:19" x14ac:dyDescent="0.25">
      <c r="A8" s="20" t="s">
        <v>99</v>
      </c>
      <c r="B8" s="20"/>
      <c r="C8" s="2"/>
      <c r="D8" s="2"/>
      <c r="E8" s="2"/>
      <c r="F8" s="2"/>
      <c r="G8" s="2"/>
      <c r="H8" s="2"/>
      <c r="I8" s="2"/>
      <c r="J8" s="20"/>
      <c r="K8" s="2"/>
      <c r="L8" s="2"/>
      <c r="M8" s="2"/>
      <c r="N8" s="2"/>
      <c r="O8" s="2"/>
      <c r="P8" s="2"/>
      <c r="Q8" s="22" t="s">
        <v>100</v>
      </c>
      <c r="R8" s="22"/>
      <c r="S8" s="22"/>
    </row>
    <row r="9" spans="1:19" x14ac:dyDescent="0.25">
      <c r="A9" s="2">
        <v>1</v>
      </c>
      <c r="B9" s="20" t="s">
        <v>84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92</v>
      </c>
      <c r="J9" s="20" t="s">
        <v>96</v>
      </c>
      <c r="K9" s="2">
        <f>81*4</f>
        <v>324</v>
      </c>
      <c r="L9" s="2"/>
      <c r="M9" s="2">
        <v>0</v>
      </c>
      <c r="N9" s="2">
        <v>98</v>
      </c>
      <c r="O9" s="2">
        <v>95</v>
      </c>
      <c r="P9" s="2"/>
      <c r="Q9" s="2">
        <f>540*15</f>
        <v>8100</v>
      </c>
      <c r="R9" s="2">
        <v>0</v>
      </c>
      <c r="S9" s="2">
        <f>Q9+R9</f>
        <v>8100</v>
      </c>
    </row>
    <row r="10" spans="1:19" x14ac:dyDescent="0.25">
      <c r="A10" s="2">
        <v>2</v>
      </c>
      <c r="B10" s="20" t="s">
        <v>85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82</v>
      </c>
      <c r="J10" s="20" t="s">
        <v>96</v>
      </c>
      <c r="K10" s="2">
        <v>32</v>
      </c>
      <c r="L10" s="22">
        <f>67*4</f>
        <v>268</v>
      </c>
      <c r="M10" s="2">
        <v>0</v>
      </c>
      <c r="N10" s="2">
        <v>87</v>
      </c>
      <c r="O10" s="2">
        <v>79</v>
      </c>
      <c r="P10" s="2"/>
      <c r="Q10" s="2">
        <f>53*15</f>
        <v>795</v>
      </c>
      <c r="R10" s="2">
        <f>534*15</f>
        <v>8010</v>
      </c>
      <c r="S10" s="2">
        <f>Q10+R10</f>
        <v>8805</v>
      </c>
    </row>
    <row r="11" spans="1:19" x14ac:dyDescent="0.25">
      <c r="A11" s="2">
        <v>3</v>
      </c>
      <c r="B11" s="20" t="s">
        <v>86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79</v>
      </c>
      <c r="J11" s="20" t="s">
        <v>96</v>
      </c>
      <c r="K11" s="2">
        <f>76*4</f>
        <v>304</v>
      </c>
      <c r="L11" s="2"/>
      <c r="M11" s="2">
        <v>0</v>
      </c>
      <c r="N11" s="2">
        <v>80</v>
      </c>
      <c r="O11" s="2">
        <v>80</v>
      </c>
      <c r="P11" s="2"/>
      <c r="Q11" s="2">
        <f>504*15</f>
        <v>7560</v>
      </c>
      <c r="R11" s="2">
        <v>0</v>
      </c>
      <c r="S11" s="2">
        <f>Q11+R11</f>
        <v>7560</v>
      </c>
    </row>
    <row r="12" spans="1:19" x14ac:dyDescent="0.25">
      <c r="A12" s="2">
        <v>4</v>
      </c>
      <c r="B12" s="20" t="s">
        <v>87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73</v>
      </c>
      <c r="J12" s="20" t="s">
        <v>96</v>
      </c>
      <c r="K12" s="2">
        <v>28</v>
      </c>
      <c r="L12" s="22">
        <f>55*4</f>
        <v>220</v>
      </c>
      <c r="M12" s="2">
        <v>0</v>
      </c>
      <c r="N12" s="2">
        <v>77</v>
      </c>
      <c r="O12" s="2">
        <v>68</v>
      </c>
      <c r="P12" s="2"/>
      <c r="Q12" s="2">
        <f>43*15</f>
        <v>645</v>
      </c>
      <c r="R12" s="2">
        <f>438*15</f>
        <v>6570</v>
      </c>
      <c r="S12" s="2">
        <f>Q12+R12</f>
        <v>7215</v>
      </c>
    </row>
    <row r="13" spans="1:19" x14ac:dyDescent="0.25">
      <c r="A13" s="20" t="s">
        <v>23</v>
      </c>
      <c r="B13" s="20"/>
      <c r="C13" s="2">
        <f>SUM(C4:C12)</f>
        <v>97</v>
      </c>
      <c r="D13" s="2">
        <f t="shared" ref="D13:O13" si="0">SUM(D4:D12)</f>
        <v>313</v>
      </c>
      <c r="E13" s="2">
        <f t="shared" si="0"/>
        <v>71</v>
      </c>
      <c r="F13" s="2">
        <f t="shared" si="0"/>
        <v>410</v>
      </c>
      <c r="G13" s="2">
        <f t="shared" si="0"/>
        <v>44</v>
      </c>
      <c r="H13" s="2">
        <f t="shared" si="0"/>
        <v>111</v>
      </c>
      <c r="I13" s="2">
        <f t="shared" si="0"/>
        <v>496</v>
      </c>
      <c r="J13" s="2">
        <f t="shared" si="0"/>
        <v>0</v>
      </c>
      <c r="K13" s="2">
        <f t="shared" si="0"/>
        <v>977</v>
      </c>
      <c r="L13" s="2">
        <f t="shared" si="0"/>
        <v>884</v>
      </c>
      <c r="M13" s="2">
        <f t="shared" si="0"/>
        <v>136</v>
      </c>
      <c r="N13" s="2">
        <f t="shared" si="0"/>
        <v>530</v>
      </c>
      <c r="O13" s="2">
        <f t="shared" si="0"/>
        <v>495</v>
      </c>
      <c r="P13" s="2"/>
      <c r="Q13" s="2"/>
      <c r="R13" s="2"/>
      <c r="S13" s="2"/>
    </row>
    <row r="14" spans="1:19" x14ac:dyDescent="0.25">
      <c r="A14" s="20" t="s">
        <v>101</v>
      </c>
      <c r="B14" s="20"/>
      <c r="C14" s="2"/>
      <c r="D14" s="2">
        <v>12</v>
      </c>
      <c r="E14" s="2"/>
      <c r="F14" s="2">
        <v>12</v>
      </c>
      <c r="G14" s="2"/>
      <c r="H14" s="2"/>
      <c r="I14" s="2"/>
      <c r="J14" s="2"/>
      <c r="K14" s="2">
        <v>4</v>
      </c>
      <c r="L14" s="2">
        <v>6</v>
      </c>
      <c r="M14" s="2">
        <v>4</v>
      </c>
      <c r="N14" s="2"/>
      <c r="O14" s="2"/>
      <c r="P14" s="2"/>
      <c r="Q14" s="2"/>
      <c r="R14" s="2"/>
      <c r="S14" s="2"/>
    </row>
    <row r="15" spans="1:19" x14ac:dyDescent="0.25">
      <c r="A15" s="20"/>
      <c r="B15" s="20"/>
      <c r="C15" s="23"/>
      <c r="D15" s="23">
        <f>D13/D14</f>
        <v>26.083333333333332</v>
      </c>
      <c r="E15" s="23"/>
      <c r="F15" s="23">
        <f>F13/F14</f>
        <v>34.166666666666664</v>
      </c>
      <c r="G15" s="23"/>
      <c r="H15" s="23"/>
      <c r="I15" s="23"/>
      <c r="J15" s="23"/>
      <c r="K15" s="23">
        <f>K13/K14</f>
        <v>244.25</v>
      </c>
      <c r="L15" s="23">
        <f>L13/L14</f>
        <v>147.33333333333334</v>
      </c>
      <c r="M15" s="23">
        <f>M13/M14</f>
        <v>34</v>
      </c>
      <c r="N15" s="23"/>
      <c r="O15" s="23"/>
      <c r="P15" s="2"/>
      <c r="Q15" s="2"/>
      <c r="R15" s="2"/>
      <c r="S15" s="2"/>
    </row>
    <row r="16" spans="1:19" x14ac:dyDescent="0.25">
      <c r="A16" s="20" t="s">
        <v>102</v>
      </c>
      <c r="B16" s="20"/>
      <c r="C16" s="20">
        <f>C13</f>
        <v>97</v>
      </c>
      <c r="D16" s="24">
        <f>D15</f>
        <v>26.083333333333332</v>
      </c>
      <c r="E16" s="20">
        <f t="shared" ref="E16:O16" si="1">E13</f>
        <v>71</v>
      </c>
      <c r="F16" s="24">
        <f>F15</f>
        <v>34.166666666666664</v>
      </c>
      <c r="G16" s="20">
        <f t="shared" si="1"/>
        <v>44</v>
      </c>
      <c r="H16" s="20">
        <f t="shared" si="1"/>
        <v>111</v>
      </c>
      <c r="I16" s="20">
        <f t="shared" si="1"/>
        <v>496</v>
      </c>
      <c r="J16" s="20">
        <f t="shared" si="1"/>
        <v>0</v>
      </c>
      <c r="K16" s="24">
        <f>K15</f>
        <v>244.25</v>
      </c>
      <c r="L16" s="24">
        <f>L15</f>
        <v>147.33333333333334</v>
      </c>
      <c r="M16" s="24">
        <f>M15</f>
        <v>34</v>
      </c>
      <c r="N16" s="20">
        <f t="shared" si="1"/>
        <v>530</v>
      </c>
      <c r="O16" s="20">
        <f t="shared" si="1"/>
        <v>495</v>
      </c>
      <c r="P16" s="2"/>
      <c r="Q16" s="2"/>
      <c r="R16" s="2"/>
      <c r="S16" s="2"/>
    </row>
    <row r="17" spans="1:19" x14ac:dyDescent="0.25">
      <c r="A17" s="20"/>
      <c r="B17" s="20"/>
      <c r="C17" s="20"/>
      <c r="D17" s="25"/>
      <c r="E17" s="2"/>
      <c r="F17" s="25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x14ac:dyDescent="0.25">
      <c r="A18" s="20"/>
      <c r="B18" s="20"/>
      <c r="C18" s="20"/>
      <c r="D18" s="25"/>
      <c r="E18" s="2"/>
      <c r="F18" s="25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x14ac:dyDescent="0.25">
      <c r="A19" s="20"/>
      <c r="B19" s="20"/>
      <c r="C19" s="20"/>
      <c r="D19" s="25"/>
      <c r="E19" s="2"/>
      <c r="F19" s="25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25">
      <c r="A22" s="2"/>
      <c r="B22" s="2"/>
      <c r="C22" s="20"/>
      <c r="D22" s="20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25">
      <c r="A23" s="2"/>
      <c r="B23" s="20"/>
      <c r="C23" s="20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25">
      <c r="A24" s="2" t="s">
        <v>67</v>
      </c>
      <c r="B24" s="2" t="s">
        <v>106</v>
      </c>
      <c r="C24" s="2" t="s">
        <v>35</v>
      </c>
      <c r="D24" s="2" t="s">
        <v>34</v>
      </c>
      <c r="E24" s="2" t="s">
        <v>8</v>
      </c>
      <c r="F24" s="2" t="s">
        <v>21</v>
      </c>
      <c r="G24" s="2" t="s">
        <v>0</v>
      </c>
      <c r="H24" s="20" t="s">
        <v>97</v>
      </c>
      <c r="I24" s="2" t="s">
        <v>38</v>
      </c>
      <c r="J24" s="2"/>
      <c r="K24" s="2" t="s">
        <v>18</v>
      </c>
      <c r="L24" s="2" t="s">
        <v>19</v>
      </c>
      <c r="M24" s="20" t="s">
        <v>68</v>
      </c>
      <c r="N24" s="2" t="s">
        <v>36</v>
      </c>
      <c r="O24" s="2" t="s">
        <v>37</v>
      </c>
      <c r="P24" s="2"/>
      <c r="Q24" s="2"/>
      <c r="R24" s="2"/>
      <c r="S24" s="2"/>
    </row>
    <row r="25" spans="1:19" x14ac:dyDescent="0.25">
      <c r="A25" s="2">
        <v>4</v>
      </c>
      <c r="B25" s="26">
        <v>45593</v>
      </c>
      <c r="C25" s="2">
        <v>1</v>
      </c>
      <c r="D25" s="2">
        <v>9</v>
      </c>
      <c r="E25" s="2">
        <v>19</v>
      </c>
      <c r="F25" s="2"/>
      <c r="G25" s="2">
        <v>6</v>
      </c>
      <c r="H25" s="2">
        <v>17</v>
      </c>
      <c r="I25" s="2">
        <v>126</v>
      </c>
      <c r="J25" s="2"/>
      <c r="K25" s="2">
        <v>36</v>
      </c>
      <c r="L25" s="2">
        <v>75</v>
      </c>
      <c r="M25" s="20">
        <v>13</v>
      </c>
      <c r="N25" s="2">
        <v>147</v>
      </c>
      <c r="O25" s="2">
        <v>128</v>
      </c>
      <c r="P25" s="20" t="s">
        <v>69</v>
      </c>
      <c r="Q25" s="2"/>
      <c r="R25" s="2"/>
      <c r="S25" s="2"/>
    </row>
    <row r="26" spans="1:19" x14ac:dyDescent="0.25">
      <c r="A26" s="2">
        <v>1</v>
      </c>
      <c r="B26" s="26">
        <v>45600</v>
      </c>
      <c r="C26" s="2">
        <v>2</v>
      </c>
      <c r="D26" s="2">
        <v>7</v>
      </c>
      <c r="E26" s="2">
        <v>1</v>
      </c>
      <c r="F26" s="2"/>
      <c r="G26" s="2">
        <v>5</v>
      </c>
      <c r="H26" s="2">
        <v>19</v>
      </c>
      <c r="I26" s="2">
        <v>125</v>
      </c>
      <c r="J26" s="2"/>
      <c r="K26" s="2">
        <v>11</v>
      </c>
      <c r="L26" s="2">
        <v>14</v>
      </c>
      <c r="M26" s="20">
        <v>10</v>
      </c>
      <c r="N26" s="2">
        <v>136</v>
      </c>
      <c r="O26" s="2">
        <v>85</v>
      </c>
      <c r="P26" s="20" t="s">
        <v>69</v>
      </c>
      <c r="Q26" s="20" t="s">
        <v>71</v>
      </c>
      <c r="R26" s="2"/>
      <c r="S26" s="2"/>
    </row>
    <row r="27" spans="1:19" x14ac:dyDescent="0.25">
      <c r="A27" s="2">
        <v>2</v>
      </c>
      <c r="B27" s="26">
        <v>45607</v>
      </c>
      <c r="C27" s="2">
        <v>19</v>
      </c>
      <c r="D27" s="2">
        <v>4</v>
      </c>
      <c r="E27" s="2">
        <v>22</v>
      </c>
      <c r="F27" s="2"/>
      <c r="G27" s="2">
        <v>7</v>
      </c>
      <c r="H27" s="2">
        <v>18</v>
      </c>
      <c r="I27" s="2">
        <v>125</v>
      </c>
      <c r="J27" s="2"/>
      <c r="K27" s="2">
        <v>37</v>
      </c>
      <c r="L27" s="2">
        <v>54</v>
      </c>
      <c r="M27" s="2">
        <v>7</v>
      </c>
      <c r="N27" s="2">
        <v>91</v>
      </c>
      <c r="O27" s="2">
        <v>108</v>
      </c>
      <c r="P27" s="20" t="s">
        <v>69</v>
      </c>
      <c r="Q27" s="20" t="s">
        <v>70</v>
      </c>
      <c r="R27" s="2"/>
      <c r="S27" s="2"/>
    </row>
    <row r="28" spans="1:19" x14ac:dyDescent="0.25">
      <c r="A28" s="2">
        <v>3</v>
      </c>
      <c r="B28" s="26">
        <v>45614</v>
      </c>
      <c r="C28" s="2">
        <v>16</v>
      </c>
      <c r="D28" s="2">
        <v>6</v>
      </c>
      <c r="E28" s="2">
        <v>19</v>
      </c>
      <c r="F28" s="2">
        <v>16</v>
      </c>
      <c r="G28" s="2">
        <v>16</v>
      </c>
      <c r="H28" s="2">
        <v>18</v>
      </c>
      <c r="I28" s="2">
        <v>124</v>
      </c>
      <c r="J28" s="2"/>
      <c r="K28" s="2">
        <v>88</v>
      </c>
      <c r="L28" s="2">
        <v>21</v>
      </c>
      <c r="M28" s="20">
        <v>9</v>
      </c>
      <c r="N28" s="2">
        <v>139</v>
      </c>
      <c r="O28" s="2">
        <v>118</v>
      </c>
      <c r="P28" s="2"/>
      <c r="Q28" s="2"/>
      <c r="R28" s="2"/>
      <c r="S28" s="2"/>
    </row>
    <row r="29" spans="1:19" x14ac:dyDescent="0.25">
      <c r="A29" s="2">
        <v>4</v>
      </c>
      <c r="B29" s="26">
        <v>45621</v>
      </c>
      <c r="C29" s="2"/>
      <c r="D29" s="20" t="s">
        <v>103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0"/>
      <c r="Q29" s="20"/>
      <c r="R29" s="2"/>
      <c r="S29" s="2"/>
    </row>
    <row r="30" spans="1:19" x14ac:dyDescent="0.25">
      <c r="A30" s="2"/>
      <c r="B30" s="26">
        <v>45628</v>
      </c>
      <c r="C30" s="2">
        <v>14</v>
      </c>
      <c r="D30" s="2">
        <v>7</v>
      </c>
      <c r="E30" s="2"/>
      <c r="F30" s="2">
        <v>18</v>
      </c>
      <c r="G30" s="2">
        <v>7</v>
      </c>
      <c r="H30" s="2">
        <v>18</v>
      </c>
      <c r="I30" s="2">
        <v>114</v>
      </c>
      <c r="J30" s="2"/>
      <c r="K30" s="2">
        <v>108</v>
      </c>
      <c r="L30" s="2">
        <v>16</v>
      </c>
      <c r="M30" s="2">
        <v>9</v>
      </c>
      <c r="N30" s="2">
        <v>96</v>
      </c>
      <c r="O30" s="2">
        <v>122</v>
      </c>
      <c r="P30" s="20" t="s">
        <v>10</v>
      </c>
      <c r="Q30" s="20" t="s">
        <v>105</v>
      </c>
      <c r="R30" s="2"/>
      <c r="S30" s="2"/>
    </row>
    <row r="31" spans="1:19" x14ac:dyDescent="0.25">
      <c r="A31" s="2"/>
      <c r="B31" s="27">
        <v>45635</v>
      </c>
      <c r="C31" s="2">
        <v>11</v>
      </c>
      <c r="D31" s="2">
        <v>6</v>
      </c>
      <c r="E31" s="2">
        <v>16</v>
      </c>
      <c r="F31" s="2"/>
      <c r="G31" s="2">
        <v>5</v>
      </c>
      <c r="H31" s="2">
        <v>13</v>
      </c>
      <c r="I31" s="2">
        <v>123</v>
      </c>
      <c r="J31" s="2"/>
      <c r="K31" s="2">
        <v>15</v>
      </c>
      <c r="L31" s="2">
        <v>114</v>
      </c>
      <c r="M31" s="2">
        <v>6</v>
      </c>
      <c r="N31" s="2">
        <v>137</v>
      </c>
      <c r="O31" s="2">
        <v>116</v>
      </c>
      <c r="P31" s="20" t="s">
        <v>10</v>
      </c>
      <c r="Q31" s="20" t="s">
        <v>105</v>
      </c>
      <c r="R31" s="2"/>
      <c r="S31" s="2"/>
    </row>
    <row r="32" spans="1:19" x14ac:dyDescent="0.25">
      <c r="A32" s="2">
        <v>2</v>
      </c>
      <c r="B32" s="27">
        <v>45663</v>
      </c>
      <c r="C32" s="2">
        <v>19</v>
      </c>
      <c r="D32" s="2">
        <v>6</v>
      </c>
      <c r="E32" s="2">
        <v>18</v>
      </c>
      <c r="F32" s="2">
        <v>11</v>
      </c>
      <c r="G32" s="2">
        <v>11</v>
      </c>
      <c r="H32" s="2">
        <v>16</v>
      </c>
      <c r="I32" s="2">
        <v>122</v>
      </c>
      <c r="J32" s="2"/>
      <c r="K32" s="2">
        <v>7</v>
      </c>
      <c r="L32" s="2">
        <v>95</v>
      </c>
      <c r="M32" s="2">
        <v>7</v>
      </c>
      <c r="N32" s="2">
        <v>141</v>
      </c>
      <c r="O32" s="2">
        <v>125</v>
      </c>
      <c r="P32" s="2" t="s">
        <v>10</v>
      </c>
      <c r="Q32" s="2" t="s">
        <v>105</v>
      </c>
      <c r="R32" s="2"/>
      <c r="S32" s="2"/>
    </row>
    <row r="33" spans="1:19" x14ac:dyDescent="0.25">
      <c r="A33" s="2">
        <v>3</v>
      </c>
      <c r="B33" s="26">
        <f>B32+7</f>
        <v>45670</v>
      </c>
      <c r="C33" s="2">
        <v>14</v>
      </c>
      <c r="D33" s="2">
        <v>8</v>
      </c>
      <c r="E33" s="2"/>
      <c r="F33" s="2">
        <v>17</v>
      </c>
      <c r="G33" s="2">
        <v>9</v>
      </c>
      <c r="H33" s="2">
        <v>16</v>
      </c>
      <c r="I33" s="2">
        <v>125</v>
      </c>
      <c r="J33" s="2"/>
      <c r="K33" s="2">
        <v>97</v>
      </c>
      <c r="L33" s="2">
        <v>29</v>
      </c>
      <c r="M33" s="2">
        <v>9</v>
      </c>
      <c r="N33" s="2">
        <v>137</v>
      </c>
      <c r="O33" s="2">
        <v>114</v>
      </c>
      <c r="P33" s="2"/>
      <c r="Q33" s="2" t="s">
        <v>105</v>
      </c>
      <c r="R33" s="2"/>
      <c r="S33" s="2"/>
    </row>
    <row r="34" spans="1:19" x14ac:dyDescent="0.25">
      <c r="A34" s="2">
        <v>4</v>
      </c>
      <c r="B34" s="26">
        <f t="shared" ref="B34:B51" si="2">B33+7</f>
        <v>45677</v>
      </c>
      <c r="C34" s="2">
        <v>8</v>
      </c>
      <c r="D34" s="2">
        <v>9</v>
      </c>
      <c r="E34" s="2">
        <v>18</v>
      </c>
      <c r="F34" s="2">
        <v>10</v>
      </c>
      <c r="G34" s="2">
        <v>8</v>
      </c>
      <c r="H34" s="2">
        <v>6</v>
      </c>
      <c r="I34" s="2">
        <v>124</v>
      </c>
      <c r="J34" s="2"/>
      <c r="K34" s="2">
        <v>32</v>
      </c>
      <c r="L34" s="2">
        <v>86</v>
      </c>
      <c r="M34" s="2">
        <v>11</v>
      </c>
      <c r="N34" s="2">
        <v>95</v>
      </c>
      <c r="O34" s="2">
        <v>112</v>
      </c>
      <c r="P34" s="2"/>
      <c r="Q34" s="2" t="s">
        <v>105</v>
      </c>
      <c r="R34" s="2"/>
      <c r="S34" s="2"/>
    </row>
    <row r="35" spans="1:19" x14ac:dyDescent="0.25">
      <c r="A35">
        <v>1</v>
      </c>
      <c r="B35" s="9">
        <f t="shared" si="2"/>
        <v>45684</v>
      </c>
      <c r="C35" s="28">
        <v>22</v>
      </c>
      <c r="D35" s="28">
        <v>7</v>
      </c>
      <c r="F35" s="28">
        <v>19</v>
      </c>
      <c r="G35" s="28">
        <v>15</v>
      </c>
      <c r="H35" s="28">
        <v>21</v>
      </c>
      <c r="I35" s="28">
        <v>129</v>
      </c>
      <c r="K35" s="28">
        <v>109</v>
      </c>
      <c r="L35" s="28">
        <v>21</v>
      </c>
      <c r="M35" s="28">
        <v>8</v>
      </c>
      <c r="N35">
        <f>34+95</f>
        <v>129</v>
      </c>
      <c r="O35" s="28">
        <v>120</v>
      </c>
      <c r="Q35" s="2" t="s">
        <v>105</v>
      </c>
    </row>
    <row r="36" spans="1:19" x14ac:dyDescent="0.25">
      <c r="A36">
        <v>2</v>
      </c>
      <c r="B36" s="9">
        <f t="shared" si="2"/>
        <v>45691</v>
      </c>
      <c r="C36" s="28">
        <v>21</v>
      </c>
      <c r="D36" s="28">
        <v>7</v>
      </c>
      <c r="E36">
        <v>19</v>
      </c>
      <c r="F36" s="28">
        <v>10</v>
      </c>
      <c r="G36" s="28">
        <v>11</v>
      </c>
      <c r="H36" s="28">
        <v>17</v>
      </c>
      <c r="I36" s="28">
        <v>117</v>
      </c>
      <c r="K36" s="28">
        <v>14</v>
      </c>
      <c r="L36" s="28">
        <v>125</v>
      </c>
      <c r="M36" s="28">
        <v>8</v>
      </c>
      <c r="N36">
        <v>122</v>
      </c>
      <c r="O36" s="28">
        <v>131</v>
      </c>
      <c r="Q36" s="2" t="s">
        <v>105</v>
      </c>
    </row>
    <row r="37" spans="1:19" x14ac:dyDescent="0.25">
      <c r="A37">
        <v>3</v>
      </c>
      <c r="B37" s="9">
        <f t="shared" si="2"/>
        <v>45698</v>
      </c>
      <c r="C37" s="28">
        <v>19</v>
      </c>
      <c r="D37" s="28">
        <v>9</v>
      </c>
      <c r="F37" s="28">
        <v>18</v>
      </c>
      <c r="G37" s="28">
        <v>12</v>
      </c>
      <c r="H37" s="28">
        <v>17</v>
      </c>
      <c r="I37" s="28">
        <v>120</v>
      </c>
      <c r="K37" s="28">
        <v>97</v>
      </c>
      <c r="L37" s="28">
        <v>33</v>
      </c>
      <c r="M37" s="28">
        <v>11</v>
      </c>
      <c r="N37">
        <v>122</v>
      </c>
      <c r="O37" s="28">
        <v>114</v>
      </c>
      <c r="Q37" s="2" t="s">
        <v>105</v>
      </c>
    </row>
    <row r="38" spans="1:19" x14ac:dyDescent="0.25">
      <c r="A38">
        <v>4</v>
      </c>
      <c r="B38" s="9">
        <f t="shared" si="2"/>
        <v>45705</v>
      </c>
      <c r="C38" s="28">
        <v>6</v>
      </c>
      <c r="D38" s="28">
        <v>10</v>
      </c>
      <c r="E38">
        <v>18</v>
      </c>
      <c r="F38" s="1">
        <v>12</v>
      </c>
      <c r="G38" s="28">
        <v>8</v>
      </c>
      <c r="H38" s="28">
        <v>6</v>
      </c>
      <c r="I38" s="28">
        <v>112</v>
      </c>
      <c r="K38" s="28">
        <v>32</v>
      </c>
      <c r="M38" s="28">
        <v>11</v>
      </c>
      <c r="N38">
        <v>93</v>
      </c>
      <c r="O38" s="28">
        <v>108</v>
      </c>
      <c r="P38" s="28">
        <v>90</v>
      </c>
    </row>
    <row r="39" spans="1:19" x14ac:dyDescent="0.25">
      <c r="A39">
        <v>1</v>
      </c>
      <c r="B39" s="9">
        <f t="shared" si="2"/>
        <v>45712</v>
      </c>
    </row>
    <row r="40" spans="1:19" x14ac:dyDescent="0.25">
      <c r="A40">
        <v>2</v>
      </c>
      <c r="B40" s="9">
        <f t="shared" si="2"/>
        <v>45719</v>
      </c>
      <c r="S40">
        <f>218/12</f>
        <v>18.166666666666668</v>
      </c>
    </row>
    <row r="41" spans="1:19" x14ac:dyDescent="0.25">
      <c r="A41">
        <v>3</v>
      </c>
      <c r="B41" s="9">
        <f t="shared" si="2"/>
        <v>45726</v>
      </c>
    </row>
    <row r="42" spans="1:19" x14ac:dyDescent="0.25">
      <c r="A42">
        <v>4</v>
      </c>
      <c r="B42" s="9">
        <f t="shared" si="2"/>
        <v>45733</v>
      </c>
    </row>
    <row r="43" spans="1:19" x14ac:dyDescent="0.25">
      <c r="A43">
        <v>1</v>
      </c>
      <c r="B43" s="9">
        <f t="shared" si="2"/>
        <v>45740</v>
      </c>
    </row>
    <row r="44" spans="1:19" x14ac:dyDescent="0.25">
      <c r="A44">
        <v>2</v>
      </c>
      <c r="B44" s="9">
        <f t="shared" si="2"/>
        <v>45747</v>
      </c>
    </row>
    <row r="45" spans="1:19" x14ac:dyDescent="0.25">
      <c r="A45">
        <v>3</v>
      </c>
      <c r="B45" s="9">
        <f t="shared" si="2"/>
        <v>45754</v>
      </c>
    </row>
    <row r="46" spans="1:19" x14ac:dyDescent="0.25">
      <c r="A46">
        <v>4</v>
      </c>
      <c r="B46" s="9">
        <f t="shared" si="2"/>
        <v>45761</v>
      </c>
    </row>
    <row r="47" spans="1:19" x14ac:dyDescent="0.25">
      <c r="A47">
        <v>1</v>
      </c>
      <c r="B47" s="9">
        <f t="shared" si="2"/>
        <v>45768</v>
      </c>
    </row>
    <row r="48" spans="1:19" x14ac:dyDescent="0.25">
      <c r="A48">
        <v>2</v>
      </c>
      <c r="B48" s="9">
        <f t="shared" si="2"/>
        <v>45775</v>
      </c>
    </row>
    <row r="49" spans="1:19" x14ac:dyDescent="0.25">
      <c r="A49">
        <v>3</v>
      </c>
      <c r="B49" s="9">
        <f t="shared" si="2"/>
        <v>45782</v>
      </c>
    </row>
    <row r="50" spans="1:19" x14ac:dyDescent="0.25">
      <c r="A50">
        <v>4</v>
      </c>
      <c r="B50" s="9">
        <f t="shared" si="2"/>
        <v>45789</v>
      </c>
    </row>
    <row r="51" spans="1:19" x14ac:dyDescent="0.25">
      <c r="A51">
        <v>1</v>
      </c>
      <c r="B51" s="9">
        <f t="shared" si="2"/>
        <v>45796</v>
      </c>
    </row>
    <row r="52" spans="1:19" x14ac:dyDescent="0.25">
      <c r="B52" s="9"/>
    </row>
    <row r="53" spans="1:19" x14ac:dyDescent="0.25">
      <c r="B53" s="9"/>
    </row>
    <row r="54" spans="1:19" x14ac:dyDescent="0.25">
      <c r="B54" s="9"/>
    </row>
    <row r="55" spans="1:19" x14ac:dyDescent="0.25">
      <c r="A55" t="s">
        <v>107</v>
      </c>
      <c r="C55" s="9"/>
    </row>
    <row r="56" spans="1:19" x14ac:dyDescent="0.25">
      <c r="A56" s="2" t="s">
        <v>67</v>
      </c>
      <c r="B56" s="2" t="s">
        <v>106</v>
      </c>
      <c r="C56" s="2" t="s">
        <v>35</v>
      </c>
      <c r="D56" s="2" t="s">
        <v>34</v>
      </c>
      <c r="E56" s="2" t="s">
        <v>8</v>
      </c>
      <c r="F56" s="2" t="s">
        <v>21</v>
      </c>
      <c r="G56" s="2" t="s">
        <v>0</v>
      </c>
      <c r="H56" s="20" t="s">
        <v>97</v>
      </c>
      <c r="I56" s="2" t="s">
        <v>38</v>
      </c>
      <c r="J56" s="2"/>
      <c r="K56" s="2" t="s">
        <v>18</v>
      </c>
      <c r="L56" s="2" t="s">
        <v>19</v>
      </c>
      <c r="M56" s="20" t="s">
        <v>68</v>
      </c>
      <c r="N56" s="2" t="s">
        <v>36</v>
      </c>
      <c r="O56" s="2" t="s">
        <v>37</v>
      </c>
      <c r="P56" s="2"/>
      <c r="Q56" s="2"/>
      <c r="R56" s="2"/>
      <c r="S56" s="2"/>
    </row>
    <row r="57" spans="1:19" x14ac:dyDescent="0.25">
      <c r="A57" s="2">
        <v>2</v>
      </c>
      <c r="B57" s="27">
        <v>45663</v>
      </c>
      <c r="C57" s="2">
        <v>19</v>
      </c>
      <c r="D57" s="2">
        <v>6</v>
      </c>
      <c r="E57" s="2">
        <v>18</v>
      </c>
      <c r="F57" s="2">
        <v>11</v>
      </c>
      <c r="G57" s="2">
        <v>11</v>
      </c>
      <c r="H57" s="2">
        <v>16</v>
      </c>
      <c r="I57" s="2">
        <v>122</v>
      </c>
      <c r="J57" s="2"/>
      <c r="K57" s="2">
        <v>7</v>
      </c>
      <c r="L57" s="2">
        <v>95</v>
      </c>
      <c r="M57" s="2">
        <v>7</v>
      </c>
      <c r="N57" s="2">
        <v>141</v>
      </c>
      <c r="O57" s="2">
        <v>125</v>
      </c>
      <c r="P57" s="2" t="s">
        <v>10</v>
      </c>
      <c r="Q57" s="2" t="s">
        <v>105</v>
      </c>
      <c r="R57" s="2"/>
      <c r="S57" s="2"/>
    </row>
    <row r="58" spans="1:19" x14ac:dyDescent="0.25">
      <c r="A58" s="2"/>
      <c r="B58" s="26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x14ac:dyDescent="0.25">
      <c r="A59" s="2">
        <v>4</v>
      </c>
      <c r="B59" s="26">
        <f>B58+7</f>
        <v>7</v>
      </c>
      <c r="C59" s="2">
        <v>8</v>
      </c>
      <c r="D59" s="2">
        <v>9</v>
      </c>
      <c r="E59" s="2">
        <v>18</v>
      </c>
      <c r="F59" s="2">
        <v>10</v>
      </c>
      <c r="G59" s="2">
        <v>8</v>
      </c>
      <c r="H59" s="2">
        <v>6</v>
      </c>
      <c r="I59" s="2">
        <v>124</v>
      </c>
      <c r="J59" s="2"/>
      <c r="K59" s="2">
        <v>32</v>
      </c>
      <c r="L59" s="2">
        <v>86</v>
      </c>
      <c r="M59" s="2">
        <v>11</v>
      </c>
      <c r="N59" s="2">
        <v>95</v>
      </c>
      <c r="O59" s="2">
        <v>112</v>
      </c>
      <c r="P59" s="2"/>
      <c r="Q59" s="2"/>
      <c r="R59" s="2"/>
      <c r="S59" s="2"/>
    </row>
    <row r="60" spans="1:19" x14ac:dyDescent="0.25">
      <c r="A60">
        <v>1</v>
      </c>
      <c r="B60" s="9">
        <f>B59+7</f>
        <v>14</v>
      </c>
      <c r="C60" s="28">
        <v>22</v>
      </c>
      <c r="D60" s="28">
        <v>7</v>
      </c>
      <c r="F60" s="28">
        <v>19</v>
      </c>
      <c r="G60" s="28">
        <v>15</v>
      </c>
      <c r="H60" s="28">
        <v>21</v>
      </c>
      <c r="I60" s="28">
        <v>129</v>
      </c>
      <c r="K60" s="28">
        <v>109</v>
      </c>
      <c r="L60" s="28">
        <v>21</v>
      </c>
      <c r="M60" s="28">
        <v>8</v>
      </c>
      <c r="N60">
        <f>34+95</f>
        <v>129</v>
      </c>
      <c r="O60" s="28">
        <v>120</v>
      </c>
    </row>
    <row r="61" spans="1:19" x14ac:dyDescent="0.25">
      <c r="C61" s="13">
        <f>SUM(C57:C60)</f>
        <v>49</v>
      </c>
      <c r="D61" s="13">
        <f t="shared" ref="D61:O61" si="3">SUM(D57:D60)</f>
        <v>22</v>
      </c>
      <c r="E61" s="13">
        <f t="shared" si="3"/>
        <v>36</v>
      </c>
      <c r="F61" s="13">
        <f t="shared" si="3"/>
        <v>40</v>
      </c>
      <c r="G61" s="13">
        <f t="shared" si="3"/>
        <v>34</v>
      </c>
      <c r="H61" s="13">
        <f t="shared" si="3"/>
        <v>43</v>
      </c>
      <c r="I61" s="13">
        <f t="shared" si="3"/>
        <v>375</v>
      </c>
      <c r="J61" s="13"/>
      <c r="K61" s="13">
        <f t="shared" si="3"/>
        <v>148</v>
      </c>
      <c r="L61" s="13">
        <f t="shared" si="3"/>
        <v>202</v>
      </c>
      <c r="M61" s="13">
        <f t="shared" si="3"/>
        <v>26</v>
      </c>
      <c r="N61" s="13">
        <f t="shared" si="3"/>
        <v>365</v>
      </c>
      <c r="O61" s="13">
        <f t="shared" si="3"/>
        <v>357</v>
      </c>
    </row>
    <row r="62" spans="1:19" x14ac:dyDescent="0.25">
      <c r="C62" s="9"/>
    </row>
    <row r="63" spans="1:19" x14ac:dyDescent="0.25">
      <c r="A63" t="s">
        <v>108</v>
      </c>
      <c r="C63" s="9"/>
    </row>
    <row r="64" spans="1:19" x14ac:dyDescent="0.25">
      <c r="C64" s="9"/>
    </row>
    <row r="65" spans="1:19" x14ac:dyDescent="0.25">
      <c r="A65" s="2">
        <v>2</v>
      </c>
      <c r="B65" s="27">
        <v>45663</v>
      </c>
      <c r="C65" s="2">
        <v>19</v>
      </c>
      <c r="D65" s="2">
        <v>6</v>
      </c>
      <c r="E65" s="2">
        <v>18</v>
      </c>
      <c r="F65" s="2">
        <v>11</v>
      </c>
      <c r="G65" s="2">
        <v>11</v>
      </c>
      <c r="H65" s="2">
        <v>16</v>
      </c>
      <c r="I65" s="2">
        <v>122</v>
      </c>
      <c r="J65" s="2"/>
      <c r="K65" s="2">
        <v>7</v>
      </c>
      <c r="L65" s="2">
        <v>95</v>
      </c>
      <c r="M65" s="2">
        <v>7</v>
      </c>
      <c r="N65" s="2">
        <v>141</v>
      </c>
      <c r="O65" s="2">
        <v>125</v>
      </c>
      <c r="P65" s="2" t="s">
        <v>10</v>
      </c>
      <c r="Q65" s="2" t="s">
        <v>105</v>
      </c>
      <c r="R65" s="2"/>
      <c r="S65" s="2"/>
    </row>
    <row r="66" spans="1:19" x14ac:dyDescent="0.25">
      <c r="A66" s="2">
        <v>3</v>
      </c>
      <c r="B66" s="26">
        <f>B65+7</f>
        <v>45670</v>
      </c>
      <c r="C66" s="2">
        <v>14</v>
      </c>
      <c r="D66" s="2">
        <v>8</v>
      </c>
      <c r="E66" s="2"/>
      <c r="F66" s="2">
        <v>17</v>
      </c>
      <c r="G66" s="2">
        <v>9</v>
      </c>
      <c r="H66" s="2">
        <v>16</v>
      </c>
      <c r="I66" s="2">
        <v>125</v>
      </c>
      <c r="J66" s="2"/>
      <c r="K66" s="2">
        <v>97</v>
      </c>
      <c r="L66" s="2">
        <v>29</v>
      </c>
      <c r="M66" s="2">
        <v>9</v>
      </c>
      <c r="N66" s="2">
        <v>137</v>
      </c>
      <c r="O66" s="2">
        <v>114</v>
      </c>
      <c r="P66" s="2"/>
      <c r="Q66" s="2"/>
      <c r="R66" s="2"/>
      <c r="S66" s="2"/>
    </row>
    <row r="67" spans="1:19" x14ac:dyDescent="0.25">
      <c r="A67" s="2">
        <v>4</v>
      </c>
      <c r="B67" s="26">
        <f>B66+7</f>
        <v>45677</v>
      </c>
      <c r="C67" s="2">
        <v>8</v>
      </c>
      <c r="D67" s="2">
        <v>9</v>
      </c>
      <c r="E67" s="2">
        <v>18</v>
      </c>
      <c r="F67" s="2">
        <v>10</v>
      </c>
      <c r="G67" s="2">
        <v>8</v>
      </c>
      <c r="H67" s="2">
        <v>6</v>
      </c>
      <c r="I67" s="2">
        <v>124</v>
      </c>
      <c r="J67" s="2"/>
      <c r="K67" s="2">
        <v>32</v>
      </c>
      <c r="L67" s="2">
        <v>86</v>
      </c>
      <c r="M67" s="2">
        <v>11</v>
      </c>
      <c r="N67" s="2">
        <v>95</v>
      </c>
      <c r="O67" s="2">
        <v>112</v>
      </c>
      <c r="P67" s="2"/>
      <c r="Q67" s="2"/>
      <c r="R67" s="2"/>
      <c r="S67" s="2"/>
    </row>
    <row r="68" spans="1:19" x14ac:dyDescent="0.25">
      <c r="A68">
        <v>1</v>
      </c>
      <c r="B68" s="9">
        <f>B67+7</f>
        <v>45684</v>
      </c>
      <c r="C68" s="28">
        <v>22</v>
      </c>
      <c r="D68" s="28">
        <v>7</v>
      </c>
      <c r="F68" s="28">
        <v>19</v>
      </c>
      <c r="G68" s="28">
        <v>15</v>
      </c>
      <c r="H68" s="28">
        <v>21</v>
      </c>
      <c r="I68" s="28">
        <v>129</v>
      </c>
      <c r="K68" s="28">
        <v>109</v>
      </c>
      <c r="L68" s="28">
        <v>21</v>
      </c>
      <c r="M68" s="28">
        <v>8</v>
      </c>
      <c r="N68">
        <f>34+95</f>
        <v>129</v>
      </c>
      <c r="O68" s="28">
        <v>120</v>
      </c>
    </row>
    <row r="69" spans="1:19" x14ac:dyDescent="0.25">
      <c r="A69" s="2">
        <v>2</v>
      </c>
      <c r="B69" s="27">
        <v>45663</v>
      </c>
      <c r="C69" s="2">
        <v>19</v>
      </c>
      <c r="D69" s="2">
        <v>6</v>
      </c>
      <c r="E69" s="2">
        <v>18</v>
      </c>
      <c r="F69" s="2">
        <v>11</v>
      </c>
      <c r="G69" s="2">
        <v>11</v>
      </c>
      <c r="H69" s="2">
        <v>16</v>
      </c>
      <c r="I69" s="2">
        <v>122</v>
      </c>
      <c r="J69" s="2"/>
      <c r="K69" s="2">
        <v>7</v>
      </c>
      <c r="L69" s="2">
        <v>95</v>
      </c>
      <c r="M69" s="2">
        <v>7</v>
      </c>
      <c r="N69" s="2">
        <v>141</v>
      </c>
      <c r="O69" s="2">
        <v>125</v>
      </c>
      <c r="P69" s="2" t="s">
        <v>10</v>
      </c>
      <c r="Q69" s="2" t="s">
        <v>105</v>
      </c>
      <c r="R69" s="2"/>
      <c r="S69" s="2"/>
    </row>
    <row r="70" spans="1:19" x14ac:dyDescent="0.25">
      <c r="A70" s="2">
        <v>3</v>
      </c>
      <c r="B70" s="26">
        <f>B69+7</f>
        <v>45670</v>
      </c>
      <c r="C70" s="2">
        <v>14</v>
      </c>
      <c r="D70" s="2">
        <v>8</v>
      </c>
      <c r="E70" s="2"/>
      <c r="F70" s="2">
        <v>17</v>
      </c>
      <c r="G70" s="2">
        <v>9</v>
      </c>
      <c r="H70" s="2">
        <v>16</v>
      </c>
      <c r="I70" s="2">
        <v>125</v>
      </c>
      <c r="J70" s="2"/>
      <c r="K70" s="2">
        <v>97</v>
      </c>
      <c r="L70" s="2">
        <v>29</v>
      </c>
      <c r="M70" s="2">
        <v>9</v>
      </c>
      <c r="N70" s="2">
        <v>137</v>
      </c>
      <c r="O70" s="2">
        <v>114</v>
      </c>
      <c r="P70" s="2"/>
      <c r="Q70" s="2"/>
      <c r="R70" s="2"/>
      <c r="S70" s="2"/>
    </row>
    <row r="71" spans="1:19" x14ac:dyDescent="0.25">
      <c r="C71" s="13">
        <f>SUM(C65:C70)</f>
        <v>96</v>
      </c>
      <c r="D71" s="13">
        <f t="shared" ref="D71:O71" si="4">SUM(D65:D70)</f>
        <v>44</v>
      </c>
      <c r="E71" s="13">
        <f t="shared" si="4"/>
        <v>54</v>
      </c>
      <c r="F71" s="13">
        <f t="shared" si="4"/>
        <v>85</v>
      </c>
      <c r="G71" s="13">
        <f t="shared" si="4"/>
        <v>63</v>
      </c>
      <c r="H71" s="13">
        <f t="shared" si="4"/>
        <v>91</v>
      </c>
      <c r="I71" s="13">
        <f t="shared" si="4"/>
        <v>747</v>
      </c>
      <c r="J71" s="13">
        <f t="shared" si="4"/>
        <v>0</v>
      </c>
      <c r="K71" s="13">
        <f t="shared" si="4"/>
        <v>349</v>
      </c>
      <c r="L71" s="13">
        <f t="shared" si="4"/>
        <v>355</v>
      </c>
      <c r="M71" s="13">
        <f t="shared" si="4"/>
        <v>51</v>
      </c>
      <c r="N71" s="13">
        <f t="shared" si="4"/>
        <v>780</v>
      </c>
      <c r="O71" s="13">
        <f t="shared" si="4"/>
        <v>710</v>
      </c>
    </row>
    <row r="72" spans="1:19" x14ac:dyDescent="0.25">
      <c r="C72" s="9"/>
    </row>
    <row r="73" spans="1:19" x14ac:dyDescent="0.25">
      <c r="C73" s="9"/>
      <c r="I73">
        <f>7*125</f>
        <v>875</v>
      </c>
    </row>
    <row r="74" spans="1:19" x14ac:dyDescent="0.25">
      <c r="C74" s="9"/>
      <c r="M74">
        <f>355*4/6</f>
        <v>236.66666666666666</v>
      </c>
    </row>
    <row r="75" spans="1:19" x14ac:dyDescent="0.25">
      <c r="C75" s="9"/>
    </row>
    <row r="76" spans="1:19" x14ac:dyDescent="0.25">
      <c r="C76" s="9"/>
      <c r="L76">
        <f>556.94*2</f>
        <v>1113.8800000000001</v>
      </c>
    </row>
    <row r="77" spans="1:19" x14ac:dyDescent="0.25">
      <c r="C77" s="9"/>
      <c r="L77">
        <v>847.98</v>
      </c>
    </row>
    <row r="78" spans="1:19" x14ac:dyDescent="0.25">
      <c r="C78" s="9"/>
      <c r="L78">
        <f>583.75*2</f>
        <v>1167.5</v>
      </c>
    </row>
    <row r="79" spans="1:19" x14ac:dyDescent="0.25">
      <c r="C79" s="9"/>
      <c r="L79">
        <f>SUM(L76:L78)</f>
        <v>3129.36</v>
      </c>
    </row>
    <row r="80" spans="1:19" x14ac:dyDescent="0.25">
      <c r="C80" s="9"/>
      <c r="L80">
        <f>L79/12</f>
        <v>260.78000000000003</v>
      </c>
    </row>
    <row r="81" spans="3:3" x14ac:dyDescent="0.25">
      <c r="C81" s="9"/>
    </row>
    <row r="82" spans="3:3" x14ac:dyDescent="0.25">
      <c r="C82" s="9"/>
    </row>
  </sheetData>
  <mergeCells count="2">
    <mergeCell ref="J1:O1"/>
    <mergeCell ref="C1:I1"/>
  </mergeCells>
  <pageMargins left="0.7" right="0.7" top="0.75" bottom="0.75" header="0.3" footer="0.3"/>
  <pageSetup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A6C48-810C-497F-B542-F9298AD1DE62}">
  <dimension ref="A2:I51"/>
  <sheetViews>
    <sheetView workbookViewId="0">
      <pane xSplit="1" ySplit="2" topLeftCell="B3" activePane="bottomRight" state="frozen"/>
      <selection activeCell="K27" sqref="K27"/>
      <selection pane="topRight" activeCell="K27" sqref="K27"/>
      <selection pane="bottomLeft" activeCell="K27" sqref="K27"/>
      <selection pane="bottomRight" activeCell="K27" sqref="K27"/>
    </sheetView>
  </sheetViews>
  <sheetFormatPr defaultRowHeight="12.5" x14ac:dyDescent="0.25"/>
  <cols>
    <col min="2" max="2" width="10.26953125" style="10" customWidth="1"/>
    <col min="3" max="3" width="26.7265625" bestFit="1" customWidth="1"/>
    <col min="4" max="4" width="11.26953125" bestFit="1" customWidth="1"/>
    <col min="8" max="8" width="9.453125" bestFit="1" customWidth="1"/>
  </cols>
  <sheetData>
    <row r="2" spans="1:6" x14ac:dyDescent="0.25">
      <c r="A2" s="1" t="s">
        <v>59</v>
      </c>
      <c r="B2" s="11" t="s">
        <v>60</v>
      </c>
      <c r="D2" s="1" t="s">
        <v>61</v>
      </c>
      <c r="F2" s="1"/>
    </row>
    <row r="3" spans="1:6" x14ac:dyDescent="0.25">
      <c r="A3" s="1"/>
      <c r="B3" s="11"/>
      <c r="C3" s="1" t="s">
        <v>104</v>
      </c>
      <c r="D3" s="12">
        <v>225000</v>
      </c>
      <c r="F3" s="1"/>
    </row>
    <row r="4" spans="1:6" x14ac:dyDescent="0.25">
      <c r="A4" s="9">
        <v>45519</v>
      </c>
      <c r="B4">
        <v>17180.88</v>
      </c>
      <c r="C4" s="1" t="s">
        <v>43</v>
      </c>
      <c r="D4" s="12">
        <f>D3-B4</f>
        <v>207819.12</v>
      </c>
    </row>
    <row r="5" spans="1:6" x14ac:dyDescent="0.25">
      <c r="A5" s="9">
        <v>45523</v>
      </c>
      <c r="B5">
        <v>5196.75</v>
      </c>
      <c r="C5" s="1" t="s">
        <v>44</v>
      </c>
      <c r="D5" s="12">
        <f t="shared" ref="D5:D34" si="0">D4-B5</f>
        <v>202622.37</v>
      </c>
    </row>
    <row r="6" spans="1:6" x14ac:dyDescent="0.25">
      <c r="A6" s="9">
        <v>45526</v>
      </c>
      <c r="B6">
        <v>17287.03</v>
      </c>
      <c r="C6" s="1" t="s">
        <v>43</v>
      </c>
      <c r="D6" s="12">
        <f t="shared" si="0"/>
        <v>185335.34</v>
      </c>
    </row>
    <row r="7" spans="1:6" x14ac:dyDescent="0.25">
      <c r="A7" s="9">
        <v>45530</v>
      </c>
      <c r="B7">
        <v>4665.17</v>
      </c>
      <c r="C7" s="1" t="s">
        <v>51</v>
      </c>
      <c r="D7" s="12">
        <f t="shared" si="0"/>
        <v>180670.16999999998</v>
      </c>
    </row>
    <row r="8" spans="1:6" x14ac:dyDescent="0.25">
      <c r="A8" s="9">
        <v>45533</v>
      </c>
      <c r="B8">
        <v>15056.6</v>
      </c>
      <c r="C8" s="1" t="s">
        <v>43</v>
      </c>
      <c r="D8" s="12">
        <f t="shared" si="0"/>
        <v>165613.56999999998</v>
      </c>
    </row>
    <row r="9" spans="1:6" x14ac:dyDescent="0.25">
      <c r="A9" s="9">
        <v>45537</v>
      </c>
      <c r="B9">
        <v>5926.09</v>
      </c>
      <c r="C9" s="1" t="s">
        <v>45</v>
      </c>
      <c r="D9" s="12">
        <f t="shared" si="0"/>
        <v>159687.47999999998</v>
      </c>
    </row>
    <row r="10" spans="1:6" x14ac:dyDescent="0.25">
      <c r="A10" s="9">
        <v>45540</v>
      </c>
      <c r="B10">
        <v>17120.48</v>
      </c>
      <c r="C10" s="1" t="s">
        <v>43</v>
      </c>
      <c r="D10" s="12">
        <f t="shared" si="0"/>
        <v>142566.99999999997</v>
      </c>
    </row>
    <row r="11" spans="1:6" x14ac:dyDescent="0.25">
      <c r="A11" s="9">
        <v>45544</v>
      </c>
      <c r="B11">
        <v>4592.2299999999996</v>
      </c>
      <c r="C11" s="1" t="s">
        <v>52</v>
      </c>
      <c r="D11" s="12">
        <f t="shared" si="0"/>
        <v>137974.76999999996</v>
      </c>
    </row>
    <row r="12" spans="1:6" x14ac:dyDescent="0.25">
      <c r="A12" s="9">
        <v>45547</v>
      </c>
      <c r="B12">
        <v>14218.74</v>
      </c>
      <c r="C12" s="1" t="s">
        <v>43</v>
      </c>
      <c r="D12" s="12">
        <f t="shared" si="0"/>
        <v>123756.02999999996</v>
      </c>
    </row>
    <row r="13" spans="1:6" x14ac:dyDescent="0.25">
      <c r="A13" s="9">
        <v>45551</v>
      </c>
      <c r="B13">
        <v>4425.55</v>
      </c>
      <c r="C13" s="1" t="s">
        <v>46</v>
      </c>
      <c r="D13" s="12">
        <f t="shared" si="0"/>
        <v>119330.47999999995</v>
      </c>
    </row>
    <row r="14" spans="1:6" x14ac:dyDescent="0.25">
      <c r="A14" s="9">
        <v>45554</v>
      </c>
      <c r="B14">
        <v>10163.17</v>
      </c>
      <c r="C14" s="1" t="s">
        <v>43</v>
      </c>
      <c r="D14" s="12">
        <f t="shared" si="0"/>
        <v>109167.30999999995</v>
      </c>
    </row>
    <row r="15" spans="1:6" x14ac:dyDescent="0.25">
      <c r="A15" s="9">
        <v>45558</v>
      </c>
      <c r="B15" s="13">
        <v>5100</v>
      </c>
      <c r="C15" s="1" t="s">
        <v>53</v>
      </c>
      <c r="D15" s="12">
        <f t="shared" si="0"/>
        <v>104067.30999999995</v>
      </c>
    </row>
    <row r="16" spans="1:6" x14ac:dyDescent="0.25">
      <c r="A16" s="9">
        <v>45561</v>
      </c>
      <c r="B16" s="13">
        <v>17200</v>
      </c>
      <c r="C16" s="1" t="s">
        <v>43</v>
      </c>
      <c r="D16" s="12">
        <f t="shared" si="0"/>
        <v>86867.309999999954</v>
      </c>
    </row>
    <row r="17" spans="1:9" x14ac:dyDescent="0.25">
      <c r="A17" s="9">
        <v>45565</v>
      </c>
      <c r="B17" s="13">
        <v>5700</v>
      </c>
      <c r="C17" s="1" t="s">
        <v>47</v>
      </c>
      <c r="D17" s="12">
        <f t="shared" si="0"/>
        <v>81167.309999999954</v>
      </c>
      <c r="H17" s="1"/>
      <c r="I17" s="1"/>
    </row>
    <row r="18" spans="1:9" x14ac:dyDescent="0.25">
      <c r="A18" s="9">
        <v>45568</v>
      </c>
      <c r="B18" s="13">
        <v>17200</v>
      </c>
      <c r="C18" s="1" t="s">
        <v>43</v>
      </c>
      <c r="D18" s="12">
        <f t="shared" si="0"/>
        <v>63967.309999999954</v>
      </c>
    </row>
    <row r="19" spans="1:9" x14ac:dyDescent="0.25">
      <c r="A19" s="9">
        <v>45572</v>
      </c>
      <c r="B19" s="13">
        <v>5100</v>
      </c>
      <c r="C19" s="1" t="s">
        <v>54</v>
      </c>
      <c r="D19" s="12">
        <f t="shared" si="0"/>
        <v>58867.309999999954</v>
      </c>
    </row>
    <row r="20" spans="1:9" x14ac:dyDescent="0.25">
      <c r="A20" s="9">
        <v>45575</v>
      </c>
      <c r="B20" s="13">
        <v>17200</v>
      </c>
      <c r="C20" s="1" t="s">
        <v>43</v>
      </c>
      <c r="D20" s="12">
        <f t="shared" si="0"/>
        <v>41667.309999999954</v>
      </c>
    </row>
    <row r="21" spans="1:9" x14ac:dyDescent="0.25">
      <c r="A21" s="9">
        <v>45579</v>
      </c>
      <c r="B21" s="13">
        <v>5700</v>
      </c>
      <c r="C21" s="1" t="s">
        <v>48</v>
      </c>
      <c r="D21" s="12">
        <f t="shared" si="0"/>
        <v>35967.309999999954</v>
      </c>
    </row>
    <row r="22" spans="1:9" x14ac:dyDescent="0.25">
      <c r="A22" s="9">
        <v>45582</v>
      </c>
      <c r="B22" s="13">
        <v>17200</v>
      </c>
      <c r="C22" s="1" t="s">
        <v>43</v>
      </c>
      <c r="D22" s="12">
        <f t="shared" si="0"/>
        <v>18767.309999999954</v>
      </c>
    </row>
    <row r="23" spans="1:9" x14ac:dyDescent="0.25">
      <c r="A23" s="9">
        <v>45586</v>
      </c>
      <c r="B23" s="13">
        <v>5100</v>
      </c>
      <c r="C23" s="1" t="s">
        <v>55</v>
      </c>
      <c r="D23" s="12">
        <f t="shared" si="0"/>
        <v>13667.309999999954</v>
      </c>
    </row>
    <row r="24" spans="1:9" x14ac:dyDescent="0.25">
      <c r="A24" s="9">
        <v>45589</v>
      </c>
      <c r="B24" s="13">
        <v>17200</v>
      </c>
      <c r="C24" s="1" t="s">
        <v>43</v>
      </c>
      <c r="D24" s="12">
        <f t="shared" si="0"/>
        <v>-3532.690000000046</v>
      </c>
    </row>
    <row r="25" spans="1:9" x14ac:dyDescent="0.25">
      <c r="A25" s="9">
        <v>45593</v>
      </c>
      <c r="B25" s="13">
        <v>5700</v>
      </c>
      <c r="C25" s="1" t="s">
        <v>49</v>
      </c>
      <c r="D25" s="12">
        <f t="shared" si="0"/>
        <v>-9232.690000000046</v>
      </c>
    </row>
    <row r="26" spans="1:9" x14ac:dyDescent="0.25">
      <c r="A26" s="9">
        <v>45596</v>
      </c>
      <c r="B26" s="10">
        <v>17200</v>
      </c>
      <c r="C26" s="1" t="s">
        <v>43</v>
      </c>
      <c r="D26" s="12">
        <f t="shared" si="0"/>
        <v>-26432.690000000046</v>
      </c>
    </row>
    <row r="27" spans="1:9" x14ac:dyDescent="0.25">
      <c r="A27" s="9">
        <v>45600</v>
      </c>
      <c r="B27" s="10">
        <v>5100</v>
      </c>
      <c r="C27" s="1" t="s">
        <v>56</v>
      </c>
      <c r="D27" s="12">
        <f t="shared" si="0"/>
        <v>-31532.690000000046</v>
      </c>
    </row>
    <row r="28" spans="1:9" x14ac:dyDescent="0.25">
      <c r="A28" s="9">
        <v>45603</v>
      </c>
      <c r="B28" s="10">
        <v>17200</v>
      </c>
      <c r="C28" s="1" t="s">
        <v>43</v>
      </c>
      <c r="D28" s="12">
        <f t="shared" si="0"/>
        <v>-48732.690000000046</v>
      </c>
    </row>
    <row r="29" spans="1:9" x14ac:dyDescent="0.25">
      <c r="A29" s="9">
        <v>45607</v>
      </c>
      <c r="B29" s="10">
        <v>5700</v>
      </c>
      <c r="C29" s="1" t="s">
        <v>50</v>
      </c>
      <c r="D29" s="12">
        <f t="shared" si="0"/>
        <v>-54432.690000000046</v>
      </c>
    </row>
    <row r="30" spans="1:9" x14ac:dyDescent="0.25">
      <c r="A30" s="9">
        <v>45610</v>
      </c>
      <c r="B30" s="10">
        <v>17200</v>
      </c>
      <c r="C30" s="1" t="s">
        <v>43</v>
      </c>
      <c r="D30" s="12">
        <f t="shared" si="0"/>
        <v>-71632.690000000046</v>
      </c>
    </row>
    <row r="31" spans="1:9" x14ac:dyDescent="0.25">
      <c r="A31" s="9">
        <v>45614</v>
      </c>
      <c r="B31" s="10">
        <v>5100</v>
      </c>
      <c r="C31" s="1" t="s">
        <v>57</v>
      </c>
      <c r="D31" s="12">
        <f t="shared" si="0"/>
        <v>-76732.690000000046</v>
      </c>
    </row>
    <row r="32" spans="1:9" x14ac:dyDescent="0.25">
      <c r="A32" s="9">
        <v>45617</v>
      </c>
      <c r="B32" s="10">
        <v>17200</v>
      </c>
      <c r="C32" s="1" t="s">
        <v>43</v>
      </c>
      <c r="D32" s="12">
        <f t="shared" si="0"/>
        <v>-93932.690000000046</v>
      </c>
    </row>
    <row r="33" spans="1:4" x14ac:dyDescent="0.25">
      <c r="A33" s="9">
        <v>45624</v>
      </c>
      <c r="B33" s="10">
        <v>17200</v>
      </c>
      <c r="C33" s="1" t="s">
        <v>43</v>
      </c>
      <c r="D33" s="12">
        <f t="shared" si="0"/>
        <v>-111132.69000000005</v>
      </c>
    </row>
    <row r="34" spans="1:4" x14ac:dyDescent="0.25">
      <c r="A34" s="9">
        <v>45628</v>
      </c>
      <c r="B34" s="10">
        <v>5100</v>
      </c>
      <c r="C34" s="1" t="s">
        <v>58</v>
      </c>
      <c r="D34" s="12">
        <f t="shared" si="0"/>
        <v>-116232.69000000005</v>
      </c>
    </row>
    <row r="36" spans="1:4" x14ac:dyDescent="0.25">
      <c r="A36" s="9"/>
      <c r="C36" s="1"/>
    </row>
    <row r="37" spans="1:4" x14ac:dyDescent="0.25">
      <c r="A37" s="9"/>
      <c r="C37" s="1"/>
    </row>
    <row r="38" spans="1:4" x14ac:dyDescent="0.25">
      <c r="A38" s="9"/>
      <c r="C38" s="1"/>
    </row>
    <row r="39" spans="1:4" x14ac:dyDescent="0.25">
      <c r="A39" s="9"/>
      <c r="C39" s="1"/>
    </row>
    <row r="40" spans="1:4" x14ac:dyDescent="0.25">
      <c r="A40" s="9"/>
      <c r="C40" s="1"/>
    </row>
    <row r="41" spans="1:4" x14ac:dyDescent="0.25">
      <c r="A41" s="9"/>
      <c r="C41" s="1"/>
    </row>
    <row r="42" spans="1:4" x14ac:dyDescent="0.25">
      <c r="A42" s="9"/>
      <c r="C42" s="1"/>
    </row>
    <row r="44" spans="1:4" x14ac:dyDescent="0.25">
      <c r="A44" s="9"/>
      <c r="C44" s="1"/>
    </row>
    <row r="45" spans="1:4" x14ac:dyDescent="0.25">
      <c r="A45" s="9"/>
      <c r="C45" s="1"/>
    </row>
    <row r="46" spans="1:4" x14ac:dyDescent="0.25">
      <c r="A46" s="9"/>
      <c r="C46" s="1"/>
    </row>
    <row r="47" spans="1:4" x14ac:dyDescent="0.25">
      <c r="A47" s="9"/>
      <c r="C47" s="1"/>
    </row>
    <row r="48" spans="1:4" x14ac:dyDescent="0.25">
      <c r="A48" s="9"/>
      <c r="C48" s="1"/>
    </row>
    <row r="49" spans="1:3" x14ac:dyDescent="0.25">
      <c r="A49" s="9"/>
      <c r="C49" s="1"/>
    </row>
    <row r="50" spans="1:3" x14ac:dyDescent="0.25">
      <c r="A50" s="9"/>
      <c r="C50" s="1"/>
    </row>
    <row r="51" spans="1:3" x14ac:dyDescent="0.25">
      <c r="A51" s="9"/>
      <c r="C51" s="1"/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Flow_SignoffStatus xmlns="ebc7b460-634c-4113-9c91-af6863f6dbad" xsi:nil="true"/>
    <lcf76f155ced4ddcb4097134ff3c332f xmlns="ebc7b460-634c-4113-9c91-af6863f6dbad">
      <Terms xmlns="http://schemas.microsoft.com/office/infopath/2007/PartnerControls"/>
    </lcf76f155ced4ddcb4097134ff3c332f>
    <_ip_UnifiedCompliancePolicyProperties xmlns="http://schemas.microsoft.com/sharepoint/v3" xsi:nil="true"/>
    <TaxCatchAll xmlns="e6d358dc-4da2-4917-bfe1-ad05d1651b8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F5691F55082C46A79D9761EFA63542" ma:contentTypeVersion="23" ma:contentTypeDescription="Create a new document." ma:contentTypeScope="" ma:versionID="149f6663a174ed517b07e03446be412b">
  <xsd:schema xmlns:xsd="http://www.w3.org/2001/XMLSchema" xmlns:xs="http://www.w3.org/2001/XMLSchema" xmlns:p="http://schemas.microsoft.com/office/2006/metadata/properties" xmlns:ns1="http://schemas.microsoft.com/sharepoint/v3" xmlns:ns2="ebc7b460-634c-4113-9c91-af6863f6dbad" xmlns:ns3="e6d358dc-4da2-4917-bfe1-ad05d1651b81" targetNamespace="http://schemas.microsoft.com/office/2006/metadata/properties" ma:root="true" ma:fieldsID="3da46cdba8a1cbb8b20115ae5f26a05e" ns1:_="" ns2:_="" ns3:_="">
    <xsd:import namespace="http://schemas.microsoft.com/sharepoint/v3"/>
    <xsd:import namespace="ebc7b460-634c-4113-9c91-af6863f6dbad"/>
    <xsd:import namespace="e6d358dc-4da2-4917-bfe1-ad05d1651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_Flow_SignoffStatu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7b460-634c-4113-9c91-af6863f6db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3ed8b10b-5dc1-48bf-af06-c1aa3eff33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d358dc-4da2-4917-bfe1-ad05d1651b81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ac98f29-2d43-4966-8ca4-5a45abf0aaeb}" ma:internalName="TaxCatchAll" ma:showField="CatchAllData" ma:web="e6d358dc-4da2-4917-bfe1-ad05d1651b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13BD53-F80E-4010-A0E6-53CA0A60EE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02F5B2-F9D2-41E6-B045-C0799C790BD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bc7b460-634c-4113-9c91-af6863f6dbad"/>
    <ds:schemaRef ds:uri="e6d358dc-4da2-4917-bfe1-ad05d1651b81"/>
  </ds:schemaRefs>
</ds:datastoreItem>
</file>

<file path=customXml/itemProps3.xml><?xml version="1.0" encoding="utf-8"?>
<ds:datastoreItem xmlns:ds="http://schemas.openxmlformats.org/officeDocument/2006/customXml" ds:itemID="{FB5188EF-DDF0-4200-BFDD-F2F256DF9C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c7b460-634c-4113-9c91-af6863f6dbad"/>
    <ds:schemaRef ds:uri="e6d358dc-4da2-4917-bfe1-ad05d1651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October SCH 1</vt:lpstr>
      <vt:lpstr>MH Estimate</vt:lpstr>
      <vt:lpstr>MH Estimate (2)</vt:lpstr>
      <vt:lpstr>DOD Cost Tracking</vt:lpstr>
      <vt:lpstr>'DOD Cost Tracking'!Print_Area</vt:lpstr>
      <vt:lpstr>'MH Estimate'!Print_Area</vt:lpstr>
      <vt:lpstr>'MH Estimate (2)'!Print_Area</vt:lpstr>
      <vt:lpstr>'October SCH 1'!Print_Area</vt:lpstr>
      <vt:lpstr>'October SCH 1'!Print_Titles</vt:lpstr>
    </vt:vector>
  </TitlesOfParts>
  <Company>asdsn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lamb_toni</dc:creator>
  <cp:lastModifiedBy>Smith_Sylvia</cp:lastModifiedBy>
  <cp:lastPrinted>2025-08-05T18:14:28Z</cp:lastPrinted>
  <dcterms:created xsi:type="dcterms:W3CDTF">2008-08-18T17:46:38Z</dcterms:created>
  <dcterms:modified xsi:type="dcterms:W3CDTF">2025-08-06T17:33:33Z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</Properties>
</file>